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8735" windowHeight="11655" activeTab="0"/>
  </bookViews>
  <sheets>
    <sheet name="BeitragTV" sheetId="1" r:id="rId1"/>
    <sheet name="Deckungsinhalte" sheetId="2" r:id="rId2"/>
    <sheet name="0" sheetId="3" r:id="rId3"/>
    <sheet name="M" sheetId="4" r:id="rId4"/>
  </sheets>
  <definedNames/>
  <calcPr fullCalcOnLoad="1"/>
</workbook>
</file>

<file path=xl/comments1.xml><?xml version="1.0" encoding="utf-8"?>
<comments xmlns="http://schemas.openxmlformats.org/spreadsheetml/2006/main">
  <authors>
    <author>Fischer, Alexander</author>
  </authors>
  <commentList>
    <comment ref="G9" authorId="0">
      <text>
        <r>
          <rPr>
            <b/>
            <sz val="10"/>
            <rFont val="Tahoma"/>
            <family val="0"/>
          </rPr>
          <t>Bitte SB eingeben
500,00
1.000,00
2.000,00
2.500,00
3.000,00
4.000,00  oder
5.000,00</t>
        </r>
      </text>
    </comment>
  </commentList>
</comments>
</file>

<file path=xl/sharedStrings.xml><?xml version="1.0" encoding="utf-8"?>
<sst xmlns="http://schemas.openxmlformats.org/spreadsheetml/2006/main" count="211" uniqueCount="82">
  <si>
    <t xml:space="preserve">A) </t>
  </si>
  <si>
    <t>Mobile Maschinen/Anlagen</t>
  </si>
  <si>
    <t>lfd.</t>
  </si>
  <si>
    <t>Maschinen-</t>
  </si>
  <si>
    <t>Neu-</t>
  </si>
  <si>
    <t>Erhöh.</t>
  </si>
  <si>
    <t xml:space="preserve"> Beitrag mit</t>
  </si>
  <si>
    <t xml:space="preserve"> EUR SB</t>
  </si>
  <si>
    <t>Bagger</t>
  </si>
  <si>
    <t>Raupenfahrzeuge</t>
  </si>
  <si>
    <t>Ladegeräte</t>
  </si>
  <si>
    <t>Nr.</t>
  </si>
  <si>
    <t>Maschinenbezeichnung</t>
  </si>
  <si>
    <t>wert</t>
  </si>
  <si>
    <t>Gerät</t>
  </si>
  <si>
    <t>SB</t>
  </si>
  <si>
    <t>komplett</t>
  </si>
  <si>
    <t>Kasko</t>
  </si>
  <si>
    <t>MTV</t>
  </si>
  <si>
    <t>Komplett</t>
  </si>
  <si>
    <t>Hub- und Gabelstapler</t>
  </si>
  <si>
    <t>Muldenkipper</t>
  </si>
  <si>
    <t>Mobile Brecher / Mühlen</t>
  </si>
  <si>
    <t>Mobile Krananlagen</t>
  </si>
  <si>
    <t>Kieswaschanlagen</t>
  </si>
  <si>
    <t>Muldenkipper/Walzenzug</t>
  </si>
  <si>
    <t>Mobile Brecher</t>
  </si>
  <si>
    <t>Kompressoren</t>
  </si>
  <si>
    <t>Sandgewinnungsanlagen</t>
  </si>
  <si>
    <t>Siebanlagen</t>
  </si>
  <si>
    <t>Autobetonpumpen/-mischer</t>
  </si>
  <si>
    <t>B)</t>
  </si>
  <si>
    <t>Stationäre Maschinen/Anlagen</t>
  </si>
  <si>
    <t>Versicherungs-</t>
  </si>
  <si>
    <t xml:space="preserve">   Beitrag entspr. dem Selbstbehalt</t>
  </si>
  <si>
    <t>SB 500</t>
  </si>
  <si>
    <t>SB 1.000</t>
  </si>
  <si>
    <t>SB 2.500</t>
  </si>
  <si>
    <t>Band- und Saugförderanlagen</t>
  </si>
  <si>
    <t>Betonfertigteilwerke</t>
  </si>
  <si>
    <t>Brennöfen, Trockenöfen</t>
  </si>
  <si>
    <t>Mischanlagen / Mischtürme</t>
  </si>
  <si>
    <t>Not- / Stromaggregate</t>
  </si>
  <si>
    <t>Säge- und Poliermaschinen</t>
  </si>
  <si>
    <t>Shredder</t>
  </si>
  <si>
    <t>Sieb- und Waschanlagen</t>
  </si>
  <si>
    <t>Steinbohrer / Steinsägen</t>
  </si>
  <si>
    <t>Steinbrecher / Mühlen</t>
  </si>
  <si>
    <t>Tank- und Siloanlagen</t>
  </si>
  <si>
    <t>Wiege- Abmesstechnik</t>
  </si>
  <si>
    <t>C)</t>
  </si>
  <si>
    <t>Elektronische Anlagen</t>
  </si>
  <si>
    <t>(Stationäre und bewegliche Technik)</t>
  </si>
  <si>
    <t>Bürotechnik</t>
  </si>
  <si>
    <t>Mess- und Prüftechnik</t>
  </si>
  <si>
    <t>Regel- und Steuerungstechnik</t>
  </si>
  <si>
    <t>Multiplikatoren für Selbstbehalte</t>
  </si>
  <si>
    <t>Faktor</t>
  </si>
  <si>
    <t>Garantie-</t>
  </si>
  <si>
    <t>Erhöhung</t>
  </si>
  <si>
    <t>Beitrag mit</t>
  </si>
  <si>
    <t>Listenpreis</t>
  </si>
  <si>
    <t>rabatt (j/n)</t>
  </si>
  <si>
    <t>SB auf ...€</t>
  </si>
  <si>
    <t>Mögliche Rabatte:</t>
  </si>
  <si>
    <t>Deckungsumfang Maschinenversicherung</t>
  </si>
  <si>
    <t>Ihre Maschinenversicherung selbst</t>
  </si>
  <si>
    <t xml:space="preserve">Berechnen Sie den Beitrag für </t>
  </si>
  <si>
    <t>EUR  SB</t>
  </si>
  <si>
    <t xml:space="preserve">         Beitrag entspr. dem SB</t>
  </si>
  <si>
    <t>3. Selbstbehalte bei mobiler Technik in EUR:  500, 1.000,</t>
  </si>
  <si>
    <t xml:space="preserve">    2.000, 2.500, 3.000 und 5.000</t>
  </si>
  <si>
    <t>=BeitragTV!E11</t>
  </si>
  <si>
    <t xml:space="preserve"> </t>
  </si>
  <si>
    <t>Sonderkonditionen</t>
  </si>
  <si>
    <t>Maschinenversicherung</t>
  </si>
  <si>
    <t xml:space="preserve">für die Bau- und </t>
  </si>
  <si>
    <t>Baustoffindustrie</t>
  </si>
  <si>
    <t>Beispielrechner</t>
  </si>
  <si>
    <t xml:space="preserve">2. Nachlass ab 5 Maschinen </t>
  </si>
  <si>
    <t xml:space="preserve">    gilt nur für Komplett-Deckung</t>
  </si>
  <si>
    <t xml:space="preserve">1. Garantienachlass für die ersten 2 Betriebsjahre 10% -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</si>
</sst>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Tahoma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3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vertical="distributed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4" fontId="2" fillId="0" borderId="3" xfId="0" applyNumberFormat="1" applyFont="1" applyFill="1" applyBorder="1" applyAlignment="1" applyProtection="1">
      <alignment horizontal="right"/>
      <protection hidden="1"/>
    </xf>
    <xf numFmtId="4" fontId="2" fillId="0" borderId="3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2" fillId="0" borderId="10" xfId="0" applyNumberFormat="1" applyFont="1" applyFill="1" applyBorder="1" applyAlignment="1" applyProtection="1">
      <alignment horizontal="right"/>
      <protection hidden="1"/>
    </xf>
    <xf numFmtId="4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8" xfId="0" applyFont="1" applyFill="1" applyBorder="1" applyAlignment="1" applyProtection="1">
      <alignment/>
      <protection hidden="1"/>
    </xf>
    <xf numFmtId="4" fontId="2" fillId="0" borderId="2" xfId="0" applyNumberFormat="1" applyFont="1" applyFill="1" applyBorder="1" applyAlignment="1" applyProtection="1">
      <alignment horizontal="right"/>
      <protection hidden="1"/>
    </xf>
    <xf numFmtId="4" fontId="2" fillId="0" borderId="2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2" fillId="2" borderId="12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4" fontId="2" fillId="0" borderId="1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/>
      <protection hidden="1"/>
    </xf>
    <xf numFmtId="4" fontId="2" fillId="0" borderId="2" xfId="0" applyNumberFormat="1" applyFont="1" applyFill="1" applyBorder="1" applyAlignment="1" applyProtection="1">
      <alignment/>
      <protection hidden="1"/>
    </xf>
    <xf numFmtId="49" fontId="2" fillId="0" borderId="8" xfId="0" applyNumberFormat="1" applyFont="1" applyFill="1" applyBorder="1" applyAlignment="1" applyProtection="1">
      <alignment horizontal="center"/>
      <protection hidden="1"/>
    </xf>
    <xf numFmtId="4" fontId="2" fillId="0" borderId="2" xfId="0" applyNumberFormat="1" applyFont="1" applyFill="1" applyBorder="1" applyAlignment="1" applyProtection="1">
      <alignment/>
      <protection hidden="1"/>
    </xf>
    <xf numFmtId="4" fontId="2" fillId="0" borderId="3" xfId="0" applyNumberFormat="1" applyFont="1" applyFill="1" applyBorder="1" applyAlignment="1" applyProtection="1">
      <alignment/>
      <protection hidden="1"/>
    </xf>
    <xf numFmtId="4" fontId="2" fillId="0" borderId="3" xfId="0" applyNumberFormat="1" applyFont="1" applyFill="1" applyBorder="1" applyAlignment="1" applyProtection="1">
      <alignment/>
      <protection hidden="1"/>
    </xf>
    <xf numFmtId="3" fontId="1" fillId="0" borderId="7" xfId="0" applyNumberFormat="1" applyFont="1" applyFill="1" applyBorder="1" applyAlignment="1" applyProtection="1">
      <alignment horizontal="center"/>
      <protection hidden="1" locked="0"/>
    </xf>
    <xf numFmtId="4" fontId="2" fillId="0" borderId="4" xfId="0" applyNumberFormat="1" applyFont="1" applyFill="1" applyBorder="1" applyAlignment="1" applyProtection="1">
      <alignment/>
      <protection hidden="1" locked="0"/>
    </xf>
    <xf numFmtId="4" fontId="2" fillId="0" borderId="1" xfId="0" applyNumberFormat="1" applyFont="1" applyFill="1" applyBorder="1" applyAlignment="1" applyProtection="1">
      <alignment/>
      <protection hidden="1" locked="0"/>
    </xf>
    <xf numFmtId="49" fontId="2" fillId="0" borderId="10" xfId="0" applyNumberFormat="1" applyFont="1" applyFill="1" applyBorder="1" applyAlignment="1" applyProtection="1">
      <alignment horizontal="center"/>
      <protection hidden="1" locked="0"/>
    </xf>
    <xf numFmtId="0" fontId="2" fillId="0" borderId="2" xfId="0" applyFont="1" applyFill="1" applyBorder="1" applyAlignment="1" applyProtection="1">
      <alignment horizontal="center"/>
      <protection hidden="1" locked="0"/>
    </xf>
    <xf numFmtId="4" fontId="2" fillId="0" borderId="10" xfId="0" applyNumberFormat="1" applyFont="1" applyFill="1" applyBorder="1" applyAlignment="1" applyProtection="1">
      <alignment/>
      <protection hidden="1" locked="0"/>
    </xf>
    <xf numFmtId="4" fontId="2" fillId="0" borderId="2" xfId="0" applyNumberFormat="1" applyFont="1" applyFill="1" applyBorder="1" applyAlignment="1" applyProtection="1">
      <alignment/>
      <protection hidden="1" locked="0"/>
    </xf>
    <xf numFmtId="49" fontId="2" fillId="0" borderId="2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3" fontId="7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3" fontId="9" fillId="0" borderId="13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hidden="1"/>
    </xf>
    <xf numFmtId="49" fontId="6" fillId="0" borderId="13" xfId="0" applyNumberFormat="1" applyFont="1" applyFill="1" applyBorder="1" applyAlignment="1" applyProtection="1">
      <alignment horizontal="right"/>
      <protection hidden="1"/>
    </xf>
    <xf numFmtId="49" fontId="6" fillId="0" borderId="13" xfId="0" applyNumberFormat="1" applyFont="1" applyFill="1" applyBorder="1" applyAlignment="1" applyProtection="1">
      <alignment/>
      <protection hidden="1"/>
    </xf>
    <xf numFmtId="2" fontId="6" fillId="0" borderId="13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/>
      <protection hidden="1"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2" fontId="11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uwe-gmbh.de/" TargetMode="External" /><Relationship Id="rId3" Type="http://schemas.openxmlformats.org/officeDocument/2006/relationships/hyperlink" Target="http://www.juwe-gmbh.d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uwe-gmbh.de/" TargetMode="External" /><Relationship Id="rId3" Type="http://schemas.openxmlformats.org/officeDocument/2006/relationships/hyperlink" Target="http://www.juwe-gmbh.de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104775</xdr:colOff>
      <xdr:row>5</xdr:row>
      <xdr:rowOff>123825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066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381000</xdr:colOff>
      <xdr:row>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066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9525</xdr:rowOff>
    </xdr:from>
    <xdr:to>
      <xdr:col>6</xdr:col>
      <xdr:colOff>762000</xdr:colOff>
      <xdr:row>44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638300"/>
          <a:ext cx="5867400" cy="6324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">
      <selection activeCell="A1" sqref="A1"/>
    </sheetView>
  </sheetViews>
  <sheetFormatPr defaultColWidth="11.421875" defaultRowHeight="14.25" customHeight="1"/>
  <cols>
    <col min="1" max="1" width="3.7109375" style="17" bestFit="1" customWidth="1"/>
    <col min="2" max="2" width="29.421875" style="17" bestFit="1" customWidth="1"/>
    <col min="3" max="3" width="13.140625" style="17" customWidth="1"/>
    <col min="4" max="4" width="11.8515625" style="17" customWidth="1"/>
    <col min="5" max="5" width="10.00390625" style="17" hidden="1" customWidth="1"/>
    <col min="6" max="7" width="10.7109375" style="17" customWidth="1"/>
    <col min="8" max="8" width="10.57421875" style="17" customWidth="1"/>
    <col min="9" max="19" width="11.421875" style="16" customWidth="1"/>
    <col min="20" max="16384" width="11.421875" style="17" customWidth="1"/>
  </cols>
  <sheetData>
    <row r="1" spans="1:8" ht="14.25" customHeight="1">
      <c r="A1" s="1"/>
      <c r="B1" s="16"/>
      <c r="C1" s="1"/>
      <c r="D1" s="1"/>
      <c r="E1" s="1"/>
      <c r="F1" s="1"/>
      <c r="G1" s="1"/>
      <c r="H1" s="1"/>
    </row>
    <row r="2" spans="1:8" ht="14.25" customHeight="1">
      <c r="A2" s="1"/>
      <c r="B2" s="16"/>
      <c r="C2" s="1"/>
      <c r="D2" s="4" t="s">
        <v>78</v>
      </c>
      <c r="E2" s="1"/>
      <c r="F2" s="1"/>
      <c r="G2" s="1"/>
      <c r="H2" s="1"/>
    </row>
    <row r="3" spans="1:23" ht="14.2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T3" s="16"/>
      <c r="U3" s="16"/>
      <c r="V3" s="16"/>
      <c r="W3" s="16"/>
    </row>
    <row r="4" spans="1:23" ht="14.25" customHeight="1">
      <c r="A4" s="1"/>
      <c r="B4" s="1"/>
      <c r="C4" s="1"/>
      <c r="D4" s="83" t="s">
        <v>67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T4" s="16"/>
      <c r="U4" s="16"/>
      <c r="V4" s="16"/>
      <c r="W4" s="16"/>
    </row>
    <row r="5" spans="1:23" ht="14.25" customHeight="1">
      <c r="A5" s="1"/>
      <c r="C5" s="1"/>
      <c r="D5" s="83" t="s">
        <v>66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T5" s="16"/>
      <c r="U5" s="16"/>
      <c r="V5" s="16"/>
      <c r="W5" s="16"/>
    </row>
    <row r="6" spans="1:23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T6" s="16"/>
      <c r="U6" s="16"/>
      <c r="V6" s="16"/>
      <c r="W6" s="16"/>
    </row>
    <row r="7" spans="1:23" ht="14.25" customHeight="1">
      <c r="A7" s="1" t="s">
        <v>0</v>
      </c>
      <c r="B7" s="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T7" s="16"/>
      <c r="U7" s="16"/>
      <c r="V7" s="16"/>
      <c r="W7" s="16"/>
    </row>
    <row r="8" spans="1:16" ht="8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 customHeight="1" thickBot="1">
      <c r="A9" s="10" t="s">
        <v>2</v>
      </c>
      <c r="B9" s="10"/>
      <c r="C9" s="18"/>
      <c r="D9" s="19" t="s">
        <v>58</v>
      </c>
      <c r="E9" s="20" t="s">
        <v>59</v>
      </c>
      <c r="F9" s="84" t="s">
        <v>60</v>
      </c>
      <c r="G9" s="49">
        <v>500</v>
      </c>
      <c r="H9" s="85" t="s">
        <v>68</v>
      </c>
      <c r="I9" s="21"/>
      <c r="J9" s="22"/>
      <c r="K9" s="21"/>
      <c r="L9" s="1"/>
      <c r="M9" s="1"/>
      <c r="N9" s="1"/>
      <c r="O9" s="1"/>
      <c r="P9" s="1"/>
    </row>
    <row r="10" spans="1:16" ht="14.25" customHeight="1" thickBot="1">
      <c r="A10" s="23" t="s">
        <v>11</v>
      </c>
      <c r="B10" s="23" t="s">
        <v>12</v>
      </c>
      <c r="C10" s="24" t="s">
        <v>61</v>
      </c>
      <c r="D10" s="25" t="s">
        <v>62</v>
      </c>
      <c r="E10" s="26" t="s">
        <v>63</v>
      </c>
      <c r="F10" s="27" t="s">
        <v>16</v>
      </c>
      <c r="G10" s="27" t="s">
        <v>17</v>
      </c>
      <c r="H10" s="27" t="s">
        <v>18</v>
      </c>
      <c r="I10" s="7"/>
      <c r="J10" s="7"/>
      <c r="K10" s="7"/>
      <c r="L10" s="1"/>
      <c r="M10" s="1"/>
      <c r="N10" s="1"/>
      <c r="O10" s="1"/>
      <c r="P10" s="1"/>
    </row>
    <row r="11" spans="1:16" ht="14.25" customHeight="1">
      <c r="A11" s="28">
        <v>1</v>
      </c>
      <c r="B11" s="28" t="s">
        <v>8</v>
      </c>
      <c r="C11" s="50"/>
      <c r="D11" s="52"/>
      <c r="E11" s="29"/>
      <c r="F11" s="30">
        <f>0!F11</f>
        <v>0</v>
      </c>
      <c r="G11" s="30">
        <f>0!G11</f>
        <v>0</v>
      </c>
      <c r="H11" s="31">
        <f>0!H11</f>
        <v>0</v>
      </c>
      <c r="I11" s="32"/>
      <c r="J11" s="32"/>
      <c r="K11" s="32"/>
      <c r="L11" s="1"/>
      <c r="M11" s="1"/>
      <c r="N11" s="1"/>
      <c r="O11" s="1"/>
      <c r="P11" s="1"/>
    </row>
    <row r="12" spans="1:16" ht="14.25" customHeight="1">
      <c r="A12" s="28">
        <v>2</v>
      </c>
      <c r="B12" s="28" t="s">
        <v>9</v>
      </c>
      <c r="C12" s="50"/>
      <c r="D12" s="52"/>
      <c r="E12" s="29"/>
      <c r="F12" s="33">
        <f>0!F12</f>
        <v>0</v>
      </c>
      <c r="G12" s="33">
        <f>0!G12</f>
        <v>0</v>
      </c>
      <c r="H12" s="34">
        <f>0!H12</f>
        <v>0</v>
      </c>
      <c r="I12" s="32"/>
      <c r="J12" s="32"/>
      <c r="K12" s="32"/>
      <c r="L12" s="1"/>
      <c r="M12" s="1"/>
      <c r="N12" s="1"/>
      <c r="O12" s="1"/>
      <c r="P12" s="1"/>
    </row>
    <row r="13" spans="1:16" ht="14.25" customHeight="1">
      <c r="A13" s="28">
        <v>3</v>
      </c>
      <c r="B13" s="28" t="s">
        <v>10</v>
      </c>
      <c r="C13" s="50"/>
      <c r="D13" s="52"/>
      <c r="E13" s="29"/>
      <c r="F13" s="33">
        <f>0!F13</f>
        <v>0</v>
      </c>
      <c r="G13" s="33">
        <f>0!G13</f>
        <v>0</v>
      </c>
      <c r="H13" s="34">
        <f>0!H13</f>
        <v>0</v>
      </c>
      <c r="I13" s="32"/>
      <c r="J13" s="32"/>
      <c r="K13" s="32"/>
      <c r="L13" s="1"/>
      <c r="M13" s="1"/>
      <c r="N13" s="1"/>
      <c r="O13" s="1"/>
      <c r="P13" s="1"/>
    </row>
    <row r="14" spans="1:16" ht="14.25" customHeight="1">
      <c r="A14" s="28">
        <v>4</v>
      </c>
      <c r="B14" s="28" t="s">
        <v>20</v>
      </c>
      <c r="C14" s="50"/>
      <c r="D14" s="52"/>
      <c r="E14" s="29"/>
      <c r="F14" s="33">
        <f>0!F14</f>
        <v>0</v>
      </c>
      <c r="G14" s="33">
        <f>0!G14</f>
        <v>0</v>
      </c>
      <c r="H14" s="34">
        <f>0!H14</f>
        <v>0</v>
      </c>
      <c r="I14" s="32"/>
      <c r="J14" s="32"/>
      <c r="K14" s="32"/>
      <c r="L14" s="1"/>
      <c r="M14" s="1"/>
      <c r="N14" s="1"/>
      <c r="O14" s="1"/>
      <c r="P14" s="1"/>
    </row>
    <row r="15" spans="1:16" ht="14.25" customHeight="1">
      <c r="A15" s="28">
        <v>5</v>
      </c>
      <c r="B15" s="28" t="s">
        <v>25</v>
      </c>
      <c r="C15" s="50"/>
      <c r="D15" s="52"/>
      <c r="E15" s="29"/>
      <c r="F15" s="33">
        <f>0!F15</f>
        <v>0</v>
      </c>
      <c r="G15" s="33">
        <f>0!G15</f>
        <v>0</v>
      </c>
      <c r="H15" s="34">
        <f>0!H15</f>
        <v>0</v>
      </c>
      <c r="I15" s="32"/>
      <c r="J15" s="32"/>
      <c r="K15" s="32"/>
      <c r="L15" s="1"/>
      <c r="M15" s="1"/>
      <c r="N15" s="1"/>
      <c r="O15" s="1"/>
      <c r="P15" s="1"/>
    </row>
    <row r="16" spans="1:16" ht="14.25" customHeight="1">
      <c r="A16" s="28">
        <v>6</v>
      </c>
      <c r="B16" s="28" t="s">
        <v>22</v>
      </c>
      <c r="C16" s="50"/>
      <c r="D16" s="52"/>
      <c r="E16" s="29"/>
      <c r="F16" s="33">
        <f>0!F16</f>
        <v>0</v>
      </c>
      <c r="G16" s="33">
        <f>0!G16</f>
        <v>0</v>
      </c>
      <c r="H16" s="34">
        <f>0!H16</f>
        <v>0</v>
      </c>
      <c r="I16" s="32"/>
      <c r="J16" s="32"/>
      <c r="K16" s="32"/>
      <c r="L16" s="1"/>
      <c r="M16" s="1"/>
      <c r="N16" s="1"/>
      <c r="O16" s="1"/>
      <c r="P16" s="1"/>
    </row>
    <row r="17" spans="1:16" ht="14.25" customHeight="1">
      <c r="A17" s="28">
        <v>7</v>
      </c>
      <c r="B17" s="28" t="s">
        <v>23</v>
      </c>
      <c r="C17" s="50"/>
      <c r="D17" s="52"/>
      <c r="E17" s="29"/>
      <c r="F17" s="33">
        <f>0!F17</f>
        <v>0</v>
      </c>
      <c r="G17" s="33">
        <f>0!G17</f>
        <v>0</v>
      </c>
      <c r="H17" s="34">
        <f>0!H17</f>
        <v>0</v>
      </c>
      <c r="I17" s="32"/>
      <c r="J17" s="32"/>
      <c r="K17" s="32"/>
      <c r="L17" s="1"/>
      <c r="M17" s="1"/>
      <c r="N17" s="1"/>
      <c r="O17" s="1"/>
      <c r="P17" s="1"/>
    </row>
    <row r="18" spans="1:16" ht="14.25" customHeight="1">
      <c r="A18" s="28">
        <v>8</v>
      </c>
      <c r="B18" s="28" t="s">
        <v>24</v>
      </c>
      <c r="C18" s="50"/>
      <c r="D18" s="52"/>
      <c r="E18" s="29"/>
      <c r="F18" s="33">
        <f>0!F18</f>
        <v>0</v>
      </c>
      <c r="G18" s="33">
        <f>0!G18</f>
        <v>0</v>
      </c>
      <c r="H18" s="34">
        <f>0!H18</f>
        <v>0</v>
      </c>
      <c r="I18" s="32"/>
      <c r="J18" s="32"/>
      <c r="K18" s="32"/>
      <c r="L18" s="1"/>
      <c r="M18" s="1"/>
      <c r="N18" s="1"/>
      <c r="O18" s="1"/>
      <c r="P18" s="1"/>
    </row>
    <row r="19" spans="1:16" ht="14.25" customHeight="1">
      <c r="A19" s="28">
        <v>9</v>
      </c>
      <c r="B19" s="28" t="s">
        <v>27</v>
      </c>
      <c r="C19" s="50"/>
      <c r="D19" s="52"/>
      <c r="E19" s="29"/>
      <c r="F19" s="33">
        <f>0!F19</f>
        <v>0</v>
      </c>
      <c r="G19" s="33">
        <f>0!G19</f>
        <v>0</v>
      </c>
      <c r="H19" s="34">
        <f>0!H19</f>
        <v>0</v>
      </c>
      <c r="I19" s="32"/>
      <c r="J19" s="32"/>
      <c r="K19" s="32"/>
      <c r="L19" s="1"/>
      <c r="M19" s="1"/>
      <c r="N19" s="1"/>
      <c r="O19" s="1"/>
      <c r="P19" s="1"/>
    </row>
    <row r="20" spans="1:16" ht="14.25" customHeight="1">
      <c r="A20" s="28">
        <v>10</v>
      </c>
      <c r="B20" s="28" t="s">
        <v>28</v>
      </c>
      <c r="C20" s="50"/>
      <c r="D20" s="52"/>
      <c r="E20" s="29"/>
      <c r="F20" s="33">
        <f>0!F20</f>
        <v>0</v>
      </c>
      <c r="G20" s="33">
        <f>0!G20</f>
        <v>0</v>
      </c>
      <c r="H20" s="34">
        <f>0!H20</f>
        <v>0</v>
      </c>
      <c r="I20" s="32"/>
      <c r="J20" s="32"/>
      <c r="K20" s="32"/>
      <c r="L20" s="1"/>
      <c r="M20" s="1"/>
      <c r="N20" s="1"/>
      <c r="O20" s="1"/>
      <c r="P20" s="1"/>
    </row>
    <row r="21" spans="1:16" ht="14.25" customHeight="1">
      <c r="A21" s="28">
        <v>11</v>
      </c>
      <c r="B21" s="28" t="s">
        <v>29</v>
      </c>
      <c r="C21" s="50"/>
      <c r="D21" s="52"/>
      <c r="E21" s="29"/>
      <c r="F21" s="33">
        <f>0!F21</f>
        <v>0</v>
      </c>
      <c r="G21" s="33">
        <f>0!G21</f>
        <v>0</v>
      </c>
      <c r="H21" s="34">
        <f>0!H21</f>
        <v>0</v>
      </c>
      <c r="I21" s="32"/>
      <c r="J21" s="32"/>
      <c r="K21" s="32"/>
      <c r="L21" s="1"/>
      <c r="M21" s="1"/>
      <c r="N21" s="1"/>
      <c r="O21" s="1"/>
      <c r="P21" s="1"/>
    </row>
    <row r="22" spans="1:16" ht="14.25" customHeight="1" thickBot="1">
      <c r="A22" s="9">
        <v>12</v>
      </c>
      <c r="B22" s="9" t="s">
        <v>30</v>
      </c>
      <c r="C22" s="51"/>
      <c r="D22" s="53"/>
      <c r="E22" s="35"/>
      <c r="F22" s="36">
        <f>0!F22</f>
        <v>0</v>
      </c>
      <c r="G22" s="36">
        <f>0!G22</f>
        <v>0</v>
      </c>
      <c r="H22" s="37">
        <f>0!H22</f>
        <v>0</v>
      </c>
      <c r="I22" s="32"/>
      <c r="J22" s="32"/>
      <c r="K22" s="32"/>
      <c r="L22" s="1"/>
      <c r="M22" s="1"/>
      <c r="N22" s="1"/>
      <c r="O22" s="1"/>
      <c r="P22" s="1"/>
    </row>
    <row r="23" spans="1:16" ht="8.25" customHeight="1">
      <c r="A23" s="1"/>
      <c r="B23" s="1"/>
      <c r="C23" s="1"/>
      <c r="D23" s="1"/>
      <c r="E23" s="1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>
      <c r="A25" s="1" t="s">
        <v>31</v>
      </c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8.2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 thickBot="1">
      <c r="A27" s="10" t="s">
        <v>2</v>
      </c>
      <c r="B27" s="10"/>
      <c r="C27" s="19"/>
      <c r="D27" s="19" t="s">
        <v>58</v>
      </c>
      <c r="E27" s="20"/>
      <c r="F27" s="12" t="s">
        <v>69</v>
      </c>
      <c r="G27" s="39"/>
      <c r="H27" s="40"/>
      <c r="I27" s="1"/>
      <c r="J27" s="1"/>
      <c r="K27" s="1"/>
      <c r="L27" s="1"/>
      <c r="M27" s="1"/>
      <c r="N27" s="1"/>
      <c r="O27" s="1"/>
      <c r="P27" s="1"/>
    </row>
    <row r="28" spans="1:16" ht="14.25" customHeight="1" thickBot="1">
      <c r="A28" s="23" t="s">
        <v>11</v>
      </c>
      <c r="B28" s="23" t="s">
        <v>12</v>
      </c>
      <c r="C28" s="25" t="s">
        <v>61</v>
      </c>
      <c r="D28" s="25" t="s">
        <v>62</v>
      </c>
      <c r="E28" s="41"/>
      <c r="F28" s="27" t="s">
        <v>35</v>
      </c>
      <c r="G28" s="27" t="s">
        <v>36</v>
      </c>
      <c r="H28" s="27" t="s">
        <v>37</v>
      </c>
      <c r="I28" s="1"/>
      <c r="J28" s="1"/>
      <c r="K28" s="1"/>
      <c r="L28" s="1"/>
      <c r="M28" s="1"/>
      <c r="N28" s="1"/>
      <c r="O28" s="1"/>
      <c r="P28" s="1"/>
    </row>
    <row r="29" spans="1:16" ht="14.25" customHeight="1">
      <c r="A29" s="28">
        <v>1</v>
      </c>
      <c r="B29" s="28" t="s">
        <v>38</v>
      </c>
      <c r="C29" s="54"/>
      <c r="D29" s="52"/>
      <c r="E29" s="29"/>
      <c r="F29" s="42">
        <f>0!F29</f>
        <v>0</v>
      </c>
      <c r="G29" s="42">
        <f>0!G29</f>
        <v>0</v>
      </c>
      <c r="H29" s="43">
        <f>0!H29</f>
        <v>0</v>
      </c>
      <c r="I29" s="1"/>
      <c r="J29" s="1"/>
      <c r="K29" s="1"/>
      <c r="L29" s="1"/>
      <c r="M29" s="1"/>
      <c r="N29" s="1"/>
      <c r="O29" s="1"/>
      <c r="P29" s="1"/>
    </row>
    <row r="30" spans="1:16" ht="14.25" customHeight="1">
      <c r="A30" s="28">
        <v>2</v>
      </c>
      <c r="B30" s="28" t="s">
        <v>39</v>
      </c>
      <c r="C30" s="54"/>
      <c r="D30" s="52"/>
      <c r="E30" s="29"/>
      <c r="F30" s="42">
        <f>0!F30</f>
        <v>0</v>
      </c>
      <c r="G30" s="42">
        <f>0!G30</f>
        <v>0</v>
      </c>
      <c r="H30" s="43">
        <f>0!H30</f>
        <v>0</v>
      </c>
      <c r="I30" s="1"/>
      <c r="J30" s="1"/>
      <c r="K30" s="1"/>
      <c r="L30" s="1"/>
      <c r="M30" s="1"/>
      <c r="N30" s="1"/>
      <c r="O30" s="1"/>
      <c r="P30" s="1"/>
    </row>
    <row r="31" spans="1:16" ht="14.25" customHeight="1">
      <c r="A31" s="28">
        <v>3</v>
      </c>
      <c r="B31" s="28" t="s">
        <v>40</v>
      </c>
      <c r="C31" s="54"/>
      <c r="D31" s="52"/>
      <c r="E31" s="29"/>
      <c r="F31" s="42">
        <f>0!F31</f>
        <v>0</v>
      </c>
      <c r="G31" s="42">
        <f>0!G31</f>
        <v>0</v>
      </c>
      <c r="H31" s="43">
        <f>0!H31</f>
        <v>0</v>
      </c>
      <c r="I31" s="1"/>
      <c r="J31" s="1"/>
      <c r="K31" s="1"/>
      <c r="L31" s="1"/>
      <c r="M31" s="1"/>
      <c r="N31" s="1"/>
      <c r="O31" s="1"/>
      <c r="P31" s="1"/>
    </row>
    <row r="32" spans="1:16" ht="14.25" customHeight="1">
      <c r="A32" s="28">
        <v>4</v>
      </c>
      <c r="B32" s="28" t="s">
        <v>41</v>
      </c>
      <c r="C32" s="54"/>
      <c r="D32" s="52"/>
      <c r="E32" s="29"/>
      <c r="F32" s="42">
        <f>0!F32</f>
        <v>0</v>
      </c>
      <c r="G32" s="42">
        <f>0!G32</f>
        <v>0</v>
      </c>
      <c r="H32" s="43">
        <f>0!H32</f>
        <v>0</v>
      </c>
      <c r="I32" s="1"/>
      <c r="J32" s="1"/>
      <c r="K32" s="1"/>
      <c r="L32" s="1"/>
      <c r="M32" s="1"/>
      <c r="N32" s="1"/>
      <c r="O32" s="1"/>
      <c r="P32" s="1"/>
    </row>
    <row r="33" spans="1:16" ht="14.25" customHeight="1">
      <c r="A33" s="28">
        <v>5</v>
      </c>
      <c r="B33" s="28" t="s">
        <v>42</v>
      </c>
      <c r="C33" s="54"/>
      <c r="D33" s="52"/>
      <c r="E33" s="29"/>
      <c r="F33" s="42">
        <f>0!F33</f>
        <v>0</v>
      </c>
      <c r="G33" s="42">
        <f>0!G33</f>
        <v>0</v>
      </c>
      <c r="H33" s="43">
        <f>0!H33</f>
        <v>0</v>
      </c>
      <c r="I33" s="1"/>
      <c r="J33" s="1"/>
      <c r="K33" s="1"/>
      <c r="L33" s="1"/>
      <c r="M33" s="1"/>
      <c r="N33" s="1"/>
      <c r="O33" s="1"/>
      <c r="P33" s="1"/>
    </row>
    <row r="34" spans="1:16" ht="14.25" customHeight="1">
      <c r="A34" s="28">
        <v>6</v>
      </c>
      <c r="B34" s="28" t="s">
        <v>28</v>
      </c>
      <c r="C34" s="54"/>
      <c r="D34" s="52"/>
      <c r="E34" s="29"/>
      <c r="F34" s="42">
        <f>0!F34</f>
        <v>0</v>
      </c>
      <c r="G34" s="42">
        <f>0!G34</f>
        <v>0</v>
      </c>
      <c r="H34" s="43">
        <f>0!H34</f>
        <v>0</v>
      </c>
      <c r="I34" s="1"/>
      <c r="J34" s="1"/>
      <c r="K34" s="1"/>
      <c r="L34" s="1"/>
      <c r="M34" s="1"/>
      <c r="N34" s="1"/>
      <c r="O34" s="1"/>
      <c r="P34" s="1"/>
    </row>
    <row r="35" spans="1:16" ht="14.25" customHeight="1">
      <c r="A35" s="28">
        <v>7</v>
      </c>
      <c r="B35" s="28" t="s">
        <v>43</v>
      </c>
      <c r="C35" s="54"/>
      <c r="D35" s="52"/>
      <c r="E35" s="29"/>
      <c r="F35" s="42">
        <f>0!F35</f>
        <v>0</v>
      </c>
      <c r="G35" s="42">
        <f>0!G35</f>
        <v>0</v>
      </c>
      <c r="H35" s="43">
        <f>0!H35</f>
        <v>0</v>
      </c>
      <c r="I35" s="1"/>
      <c r="J35" s="1"/>
      <c r="K35" s="1"/>
      <c r="L35" s="1"/>
      <c r="M35" s="1"/>
      <c r="N35" s="1"/>
      <c r="O35" s="1"/>
      <c r="P35" s="1"/>
    </row>
    <row r="36" spans="1:16" ht="14.25" customHeight="1">
      <c r="A36" s="28">
        <v>8</v>
      </c>
      <c r="B36" s="28" t="s">
        <v>44</v>
      </c>
      <c r="C36" s="54"/>
      <c r="D36" s="52"/>
      <c r="E36" s="29"/>
      <c r="F36" s="42">
        <f>0!F36</f>
        <v>0</v>
      </c>
      <c r="G36" s="42">
        <f>0!G36</f>
        <v>0</v>
      </c>
      <c r="H36" s="43">
        <f>0!H36</f>
        <v>0</v>
      </c>
      <c r="I36" s="1"/>
      <c r="J36" s="1"/>
      <c r="K36" s="1"/>
      <c r="L36" s="1"/>
      <c r="M36" s="1"/>
      <c r="N36" s="1"/>
      <c r="O36" s="1"/>
      <c r="P36" s="1"/>
    </row>
    <row r="37" spans="1:16" ht="14.25" customHeight="1">
      <c r="A37" s="28">
        <v>9</v>
      </c>
      <c r="B37" s="28" t="s">
        <v>45</v>
      </c>
      <c r="C37" s="54"/>
      <c r="D37" s="52"/>
      <c r="E37" s="29"/>
      <c r="F37" s="42">
        <f>0!F37</f>
        <v>0</v>
      </c>
      <c r="G37" s="42">
        <f>0!G37</f>
        <v>0</v>
      </c>
      <c r="H37" s="43">
        <f>0!H37</f>
        <v>0</v>
      </c>
      <c r="I37" s="1"/>
      <c r="J37" s="1"/>
      <c r="K37" s="1"/>
      <c r="L37" s="1"/>
      <c r="M37" s="1"/>
      <c r="N37" s="1"/>
      <c r="O37" s="1"/>
      <c r="P37" s="1"/>
    </row>
    <row r="38" spans="1:16" ht="14.25" customHeight="1">
      <c r="A38" s="28">
        <v>10</v>
      </c>
      <c r="B38" s="28" t="s">
        <v>46</v>
      </c>
      <c r="C38" s="54"/>
      <c r="D38" s="52"/>
      <c r="E38" s="29"/>
      <c r="F38" s="42">
        <f>0!F38</f>
        <v>0</v>
      </c>
      <c r="G38" s="42">
        <f>0!G38</f>
        <v>0</v>
      </c>
      <c r="H38" s="43">
        <f>0!H38</f>
        <v>0</v>
      </c>
      <c r="I38" s="1"/>
      <c r="J38" s="1"/>
      <c r="K38" s="1"/>
      <c r="L38" s="1"/>
      <c r="M38" s="1"/>
      <c r="N38" s="1"/>
      <c r="O38" s="1"/>
      <c r="P38" s="1"/>
    </row>
    <row r="39" spans="1:16" ht="14.25" customHeight="1">
      <c r="A39" s="28">
        <v>11</v>
      </c>
      <c r="B39" s="28" t="s">
        <v>47</v>
      </c>
      <c r="C39" s="54"/>
      <c r="D39" s="52"/>
      <c r="E39" s="29"/>
      <c r="F39" s="42">
        <f>0!F39</f>
        <v>0</v>
      </c>
      <c r="G39" s="42">
        <f>0!G39</f>
        <v>0</v>
      </c>
      <c r="H39" s="43">
        <f>0!H39</f>
        <v>0</v>
      </c>
      <c r="I39" s="1"/>
      <c r="J39" s="1"/>
      <c r="K39" s="1"/>
      <c r="L39" s="1"/>
      <c r="M39" s="1"/>
      <c r="N39" s="1"/>
      <c r="O39" s="1"/>
      <c r="P39" s="1"/>
    </row>
    <row r="40" spans="1:16" ht="14.25" customHeight="1">
      <c r="A40" s="28">
        <v>12</v>
      </c>
      <c r="B40" s="28" t="s">
        <v>48</v>
      </c>
      <c r="C40" s="54"/>
      <c r="D40" s="52"/>
      <c r="E40" s="29"/>
      <c r="F40" s="42">
        <f>0!F40</f>
        <v>0</v>
      </c>
      <c r="G40" s="42">
        <f>0!G40</f>
        <v>0</v>
      </c>
      <c r="H40" s="43">
        <f>0!H40</f>
        <v>0</v>
      </c>
      <c r="I40" s="1"/>
      <c r="J40" s="1"/>
      <c r="K40" s="1"/>
      <c r="L40" s="1"/>
      <c r="M40" s="1"/>
      <c r="N40" s="1"/>
      <c r="O40" s="1"/>
      <c r="P40" s="1"/>
    </row>
    <row r="41" spans="1:16" ht="14.25" customHeight="1" thickBot="1">
      <c r="A41" s="9">
        <v>13</v>
      </c>
      <c r="B41" s="9" t="s">
        <v>49</v>
      </c>
      <c r="C41" s="55"/>
      <c r="D41" s="56"/>
      <c r="E41" s="45"/>
      <c r="F41" s="44">
        <f>0!F41</f>
        <v>0</v>
      </c>
      <c r="G41" s="44">
        <f>0!G41</f>
        <v>0</v>
      </c>
      <c r="H41" s="46">
        <f>0!H41</f>
        <v>0</v>
      </c>
      <c r="I41" s="1"/>
      <c r="J41" s="1"/>
      <c r="K41" s="1"/>
      <c r="L41" s="1"/>
      <c r="M41" s="1"/>
      <c r="N41" s="1"/>
      <c r="O41" s="1"/>
      <c r="P41" s="1"/>
    </row>
    <row r="42" spans="1:16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 customHeight="1">
      <c r="A44" s="1" t="s">
        <v>50</v>
      </c>
      <c r="B44" s="1" t="s">
        <v>51</v>
      </c>
      <c r="C44" s="1" t="s">
        <v>52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8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 customHeight="1" thickBot="1">
      <c r="A46" s="13" t="s">
        <v>2</v>
      </c>
      <c r="B46" s="10"/>
      <c r="C46" s="19" t="s">
        <v>3</v>
      </c>
      <c r="D46" s="19" t="s">
        <v>58</v>
      </c>
      <c r="E46" s="20"/>
      <c r="F46" s="12" t="s">
        <v>69</v>
      </c>
      <c r="G46" s="39"/>
      <c r="H46" s="40"/>
      <c r="I46" s="1"/>
      <c r="J46" s="1"/>
      <c r="K46" s="1"/>
      <c r="L46" s="1"/>
      <c r="M46" s="1"/>
      <c r="N46" s="1"/>
      <c r="O46" s="1"/>
      <c r="P46" s="1"/>
    </row>
    <row r="47" spans="1:16" ht="14.25" customHeight="1" thickBot="1">
      <c r="A47" s="14" t="s">
        <v>11</v>
      </c>
      <c r="B47" s="23" t="s">
        <v>12</v>
      </c>
      <c r="C47" s="25" t="s">
        <v>13</v>
      </c>
      <c r="D47" s="25" t="s">
        <v>62</v>
      </c>
      <c r="E47" s="26"/>
      <c r="F47" s="27" t="s">
        <v>35</v>
      </c>
      <c r="G47" s="27" t="s">
        <v>36</v>
      </c>
      <c r="H47" s="27" t="s">
        <v>37</v>
      </c>
      <c r="I47" s="1"/>
      <c r="J47" s="1"/>
      <c r="K47" s="1"/>
      <c r="L47" s="1"/>
      <c r="M47" s="1"/>
      <c r="N47" s="1"/>
      <c r="O47" s="1"/>
      <c r="P47" s="1"/>
    </row>
    <row r="48" spans="1:16" ht="14.25" customHeight="1">
      <c r="A48" s="11">
        <v>1</v>
      </c>
      <c r="B48" s="28" t="s">
        <v>53</v>
      </c>
      <c r="C48" s="54"/>
      <c r="D48" s="52"/>
      <c r="E48" s="29"/>
      <c r="F48" s="47">
        <f>0!F48</f>
        <v>0</v>
      </c>
      <c r="G48" s="47">
        <f>0!G48</f>
        <v>0</v>
      </c>
      <c r="H48" s="48">
        <f>0!H48</f>
        <v>0</v>
      </c>
      <c r="I48" s="1"/>
      <c r="J48" s="1"/>
      <c r="K48" s="1"/>
      <c r="L48" s="1"/>
      <c r="M48" s="1"/>
      <c r="N48" s="1"/>
      <c r="O48" s="1"/>
      <c r="P48" s="1"/>
    </row>
    <row r="49" spans="1:16" ht="14.25" customHeight="1">
      <c r="A49" s="11">
        <v>2</v>
      </c>
      <c r="B49" s="28" t="s">
        <v>54</v>
      </c>
      <c r="C49" s="54"/>
      <c r="D49" s="52"/>
      <c r="E49" s="29"/>
      <c r="F49" s="42">
        <f>0!F49</f>
        <v>0</v>
      </c>
      <c r="G49" s="42">
        <f>0!G49</f>
        <v>0</v>
      </c>
      <c r="H49" s="43">
        <f>0!H49</f>
        <v>0</v>
      </c>
      <c r="I49" s="1"/>
      <c r="J49" s="1"/>
      <c r="K49" s="1"/>
      <c r="L49" s="1"/>
      <c r="M49" s="1"/>
      <c r="N49" s="1"/>
      <c r="O49" s="1"/>
      <c r="P49" s="1"/>
    </row>
    <row r="50" spans="1:16" ht="14.25" customHeight="1" thickBot="1">
      <c r="A50" s="8">
        <v>3</v>
      </c>
      <c r="B50" s="9" t="s">
        <v>55</v>
      </c>
      <c r="C50" s="55"/>
      <c r="D50" s="56"/>
      <c r="E50" s="45"/>
      <c r="F50" s="44">
        <f>0!F50</f>
        <v>0</v>
      </c>
      <c r="G50" s="44">
        <f>0!G50</f>
        <v>0</v>
      </c>
      <c r="H50" s="46">
        <f>0!H50</f>
        <v>0</v>
      </c>
      <c r="I50" s="1"/>
      <c r="J50" s="1"/>
      <c r="K50" s="1"/>
      <c r="L50" s="1"/>
      <c r="M50" s="1"/>
      <c r="N50" s="1"/>
      <c r="O50" s="1"/>
      <c r="P50" s="1"/>
    </row>
    <row r="51" spans="1:1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 customHeight="1">
      <c r="A52" s="1"/>
      <c r="B52" s="1" t="s">
        <v>64</v>
      </c>
      <c r="C52" s="1" t="s">
        <v>81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 customHeight="1">
      <c r="A53" s="1"/>
      <c r="B53" s="1"/>
      <c r="C53" s="1" t="s">
        <v>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 customHeight="1">
      <c r="A54" s="1"/>
      <c r="B54" s="1"/>
      <c r="C54" s="1" t="s">
        <v>79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 customHeight="1">
      <c r="A55" s="1"/>
      <c r="B55" s="1"/>
      <c r="C55" s="1" t="s">
        <v>70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 customHeight="1">
      <c r="A56" s="1"/>
      <c r="B56" s="1"/>
      <c r="C56" s="1" t="s">
        <v>71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8" ht="14.25" customHeight="1">
      <c r="A88" s="16"/>
      <c r="B88" s="16"/>
      <c r="C88" s="16"/>
      <c r="D88" s="16"/>
      <c r="E88" s="16"/>
      <c r="F88" s="16"/>
      <c r="G88" s="16"/>
      <c r="H88" s="16"/>
    </row>
    <row r="89" spans="1:8" ht="14.25" customHeight="1">
      <c r="A89" s="16"/>
      <c r="B89" s="16"/>
      <c r="C89" s="16"/>
      <c r="D89" s="16"/>
      <c r="E89" s="16"/>
      <c r="F89" s="16"/>
      <c r="G89" s="16"/>
      <c r="H89" s="16"/>
    </row>
    <row r="90" spans="1:8" ht="14.25" customHeight="1">
      <c r="A90" s="16"/>
      <c r="B90" s="16"/>
      <c r="C90" s="16"/>
      <c r="D90" s="16"/>
      <c r="E90" s="16"/>
      <c r="F90" s="16"/>
      <c r="G90" s="16"/>
      <c r="H90" s="16"/>
    </row>
    <row r="91" spans="1:8" ht="14.25" customHeight="1">
      <c r="A91" s="16"/>
      <c r="B91" s="16"/>
      <c r="C91" s="16"/>
      <c r="D91" s="16"/>
      <c r="E91" s="16"/>
      <c r="F91" s="16"/>
      <c r="G91" s="16"/>
      <c r="H91" s="16"/>
    </row>
    <row r="92" spans="1:8" ht="14.25" customHeight="1">
      <c r="A92" s="16"/>
      <c r="B92" s="16"/>
      <c r="C92" s="16"/>
      <c r="D92" s="16"/>
      <c r="E92" s="16"/>
      <c r="F92" s="16"/>
      <c r="G92" s="16"/>
      <c r="H92" s="16"/>
    </row>
    <row r="93" spans="1:8" ht="14.25" customHeight="1">
      <c r="A93" s="16"/>
      <c r="B93" s="16"/>
      <c r="C93" s="16"/>
      <c r="D93" s="16"/>
      <c r="E93" s="16"/>
      <c r="F93" s="16"/>
      <c r="G93" s="16"/>
      <c r="H93" s="16"/>
    </row>
    <row r="94" spans="1:8" ht="14.25" customHeight="1">
      <c r="A94" s="16"/>
      <c r="B94" s="16"/>
      <c r="C94" s="16"/>
      <c r="D94" s="16"/>
      <c r="E94" s="16"/>
      <c r="F94" s="16"/>
      <c r="G94" s="16"/>
      <c r="H94" s="16"/>
    </row>
    <row r="95" spans="1:8" ht="14.25" customHeight="1">
      <c r="A95" s="16"/>
      <c r="B95" s="16"/>
      <c r="C95" s="16"/>
      <c r="D95" s="16"/>
      <c r="E95" s="16"/>
      <c r="F95" s="16"/>
      <c r="G95" s="16"/>
      <c r="H95" s="16"/>
    </row>
    <row r="96" spans="1:8" ht="14.25" customHeight="1">
      <c r="A96" s="16"/>
      <c r="B96" s="16"/>
      <c r="C96" s="16"/>
      <c r="D96" s="16"/>
      <c r="E96" s="16"/>
      <c r="F96" s="16"/>
      <c r="G96" s="16"/>
      <c r="H96" s="16"/>
    </row>
    <row r="97" spans="1:8" ht="14.25" customHeight="1">
      <c r="A97" s="16"/>
      <c r="B97" s="16"/>
      <c r="C97" s="16"/>
      <c r="D97" s="16"/>
      <c r="E97" s="16"/>
      <c r="F97" s="16"/>
      <c r="G97" s="16"/>
      <c r="H97" s="16"/>
    </row>
    <row r="98" spans="1:8" ht="14.25" customHeight="1">
      <c r="A98" s="16"/>
      <c r="B98" s="16"/>
      <c r="C98" s="16"/>
      <c r="D98" s="16"/>
      <c r="E98" s="16"/>
      <c r="F98" s="16"/>
      <c r="G98" s="16"/>
      <c r="H98" s="16"/>
    </row>
    <row r="99" spans="1:8" ht="14.25" customHeight="1">
      <c r="A99" s="16"/>
      <c r="B99" s="16"/>
      <c r="C99" s="16"/>
      <c r="D99" s="16"/>
      <c r="E99" s="16"/>
      <c r="F99" s="16"/>
      <c r="G99" s="16"/>
      <c r="H99" s="16"/>
    </row>
    <row r="100" spans="1:8" ht="14.25" customHeight="1">
      <c r="A100" s="16"/>
      <c r="B100" s="16"/>
      <c r="C100" s="16"/>
      <c r="D100" s="16"/>
      <c r="E100" s="16"/>
      <c r="F100" s="16"/>
      <c r="G100" s="16"/>
      <c r="H100" s="16"/>
    </row>
    <row r="101" spans="1:8" ht="14.2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14.2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14.2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14.2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14.25" customHeight="1">
      <c r="A105" s="16"/>
      <c r="B105" s="16"/>
      <c r="C105" s="16"/>
      <c r="D105" s="16"/>
      <c r="E105" s="16"/>
      <c r="F105" s="16"/>
      <c r="G105" s="16"/>
      <c r="H105" s="16"/>
    </row>
    <row r="106" spans="1:8" ht="14.25" customHeight="1">
      <c r="A106" s="16"/>
      <c r="B106" s="16"/>
      <c r="C106" s="16"/>
      <c r="D106" s="16"/>
      <c r="E106" s="16"/>
      <c r="F106" s="16"/>
      <c r="G106" s="16"/>
      <c r="H106" s="16"/>
    </row>
    <row r="107" spans="1:8" ht="14.2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14.25" customHeight="1">
      <c r="A108" s="16"/>
      <c r="B108" s="16"/>
      <c r="C108" s="16"/>
      <c r="D108" s="16"/>
      <c r="E108" s="16"/>
      <c r="F108" s="16"/>
      <c r="G108" s="16"/>
      <c r="H108" s="16"/>
    </row>
    <row r="109" spans="1:8" ht="14.25" customHeight="1">
      <c r="A109" s="16"/>
      <c r="B109" s="16"/>
      <c r="C109" s="16"/>
      <c r="D109" s="16"/>
      <c r="E109" s="16"/>
      <c r="F109" s="16"/>
      <c r="G109" s="16"/>
      <c r="H109" s="16"/>
    </row>
    <row r="110" spans="1:8" ht="14.25" customHeight="1">
      <c r="A110" s="16"/>
      <c r="B110" s="16"/>
      <c r="C110" s="16"/>
      <c r="D110" s="16"/>
      <c r="E110" s="16"/>
      <c r="F110" s="16"/>
      <c r="G110" s="16"/>
      <c r="H110" s="16"/>
    </row>
    <row r="111" spans="1:8" ht="14.25" customHeight="1">
      <c r="A111" s="16"/>
      <c r="B111" s="16"/>
      <c r="C111" s="16"/>
      <c r="D111" s="16"/>
      <c r="E111" s="16"/>
      <c r="F111" s="16"/>
      <c r="G111" s="16"/>
      <c r="H111" s="16"/>
    </row>
    <row r="112" spans="1:8" ht="14.25" customHeight="1">
      <c r="A112" s="16"/>
      <c r="B112" s="16"/>
      <c r="C112" s="16"/>
      <c r="D112" s="16"/>
      <c r="E112" s="16"/>
      <c r="F112" s="16"/>
      <c r="G112" s="16"/>
      <c r="H112" s="16"/>
    </row>
    <row r="113" spans="1:8" ht="14.25" customHeight="1">
      <c r="A113" s="16"/>
      <c r="B113" s="16"/>
      <c r="C113" s="16"/>
      <c r="D113" s="16"/>
      <c r="E113" s="16"/>
      <c r="F113" s="16"/>
      <c r="G113" s="16"/>
      <c r="H113" s="16"/>
    </row>
    <row r="114" spans="1:8" ht="14.25" customHeight="1">
      <c r="A114" s="16"/>
      <c r="B114" s="16"/>
      <c r="C114" s="16"/>
      <c r="D114" s="16"/>
      <c r="E114" s="16"/>
      <c r="F114" s="16"/>
      <c r="G114" s="16"/>
      <c r="H114" s="16"/>
    </row>
    <row r="115" spans="1:8" ht="14.25" customHeight="1">
      <c r="A115" s="16"/>
      <c r="B115" s="16"/>
      <c r="C115" s="16"/>
      <c r="D115" s="16"/>
      <c r="E115" s="16"/>
      <c r="F115" s="16"/>
      <c r="G115" s="16"/>
      <c r="H115" s="16"/>
    </row>
    <row r="116" spans="1:8" ht="14.25" customHeight="1">
      <c r="A116" s="16"/>
      <c r="B116" s="16"/>
      <c r="C116" s="16"/>
      <c r="D116" s="16"/>
      <c r="E116" s="16"/>
      <c r="F116" s="16"/>
      <c r="G116" s="16"/>
      <c r="H116" s="16"/>
    </row>
  </sheetData>
  <sheetProtection password="AB09" sheet="1" formatCells="0" formatColumns="0" formatRows="0" insertColumns="0" insertRows="0" insertHyperlinks="0" deleteColumns="0" deleteRows="0" sort="0" autoFilter="0" pivotTables="0"/>
  <printOptions/>
  <pageMargins left="0.68" right="0.36" top="0.62" bottom="0.92" header="0.37" footer="0.5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A1" sqref="A1"/>
    </sheetView>
  </sheetViews>
  <sheetFormatPr defaultColWidth="11.421875" defaultRowHeight="14.25" customHeight="1"/>
  <cols>
    <col min="1" max="1" width="3.7109375" style="15" customWidth="1"/>
    <col min="2" max="2" width="25.28125" style="3" customWidth="1"/>
    <col min="3" max="3" width="16.00390625" style="3" customWidth="1"/>
    <col min="4" max="4" width="10.140625" style="3" customWidth="1"/>
    <col min="5" max="7" width="12.421875" style="3" customWidth="1"/>
    <col min="8" max="16384" width="11.421875" style="3" customWidth="1"/>
  </cols>
  <sheetData>
    <row r="1" spans="1:15" ht="14.25" customHeight="1">
      <c r="A1" s="1"/>
      <c r="B1" s="1"/>
      <c r="C1" s="1"/>
      <c r="D1" s="1"/>
      <c r="E1" s="1" t="s">
        <v>73</v>
      </c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4.25" customHeight="1">
      <c r="A2" s="1"/>
      <c r="C2" s="1"/>
      <c r="D2" s="4" t="s">
        <v>74</v>
      </c>
      <c r="E2" s="1"/>
      <c r="F2" s="1"/>
      <c r="G2" s="1"/>
      <c r="H2" s="1"/>
      <c r="I2" s="2"/>
      <c r="J2" s="5"/>
      <c r="K2" s="2"/>
      <c r="L2" s="6"/>
      <c r="M2" s="2"/>
      <c r="N2" s="2"/>
      <c r="O2" s="2"/>
    </row>
    <row r="3" spans="1:15" ht="14.25" customHeight="1">
      <c r="A3" s="1"/>
      <c r="B3" s="1"/>
      <c r="C3" s="1"/>
      <c r="D3" s="4" t="s">
        <v>75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</row>
    <row r="4" spans="1:15" ht="14.25" customHeight="1">
      <c r="A4" s="1"/>
      <c r="B4" s="1"/>
      <c r="C4" s="1"/>
      <c r="D4" s="4" t="s">
        <v>76</v>
      </c>
      <c r="E4" s="1"/>
      <c r="F4" s="1"/>
      <c r="G4" s="1"/>
      <c r="H4" s="1"/>
      <c r="I4" s="2"/>
      <c r="J4" s="2"/>
      <c r="K4" s="2"/>
      <c r="L4" s="2"/>
      <c r="M4" s="2"/>
      <c r="N4" s="2"/>
      <c r="O4" s="2"/>
    </row>
    <row r="5" spans="1:15" ht="14.25" customHeight="1">
      <c r="A5" s="1"/>
      <c r="B5" s="1"/>
      <c r="C5" s="1"/>
      <c r="D5" s="4" t="s">
        <v>77</v>
      </c>
      <c r="E5" s="1"/>
      <c r="F5" s="1"/>
      <c r="G5" s="1"/>
      <c r="H5" s="1"/>
      <c r="I5" s="2"/>
      <c r="J5" s="2"/>
      <c r="K5" s="2"/>
      <c r="L5" s="2"/>
      <c r="M5" s="2"/>
      <c r="N5" s="2"/>
      <c r="O5" s="2"/>
    </row>
    <row r="6" spans="1:15" ht="14.25" customHeight="1">
      <c r="A6" s="1"/>
      <c r="B6" s="1"/>
      <c r="C6" s="1"/>
      <c r="E6" s="1"/>
      <c r="F6" s="1"/>
      <c r="G6" s="1"/>
      <c r="H6" s="1"/>
      <c r="I6" s="2"/>
      <c r="J6" s="2"/>
      <c r="K6" s="2"/>
      <c r="L6" s="2"/>
      <c r="M6" s="2"/>
      <c r="N6" s="2"/>
      <c r="O6" s="2"/>
    </row>
    <row r="7" spans="1:15" ht="14.25" customHeight="1">
      <c r="A7" s="1"/>
      <c r="B7" s="1"/>
      <c r="C7" s="1"/>
      <c r="D7" s="1" t="s">
        <v>65</v>
      </c>
      <c r="E7" s="1"/>
      <c r="F7" s="1"/>
      <c r="G7" s="1"/>
      <c r="H7" s="1"/>
      <c r="I7" s="2"/>
      <c r="J7" s="2"/>
      <c r="K7" s="2"/>
      <c r="L7" s="2"/>
      <c r="M7" s="2"/>
      <c r="N7" s="2"/>
      <c r="O7" s="2"/>
    </row>
    <row r="8" spans="1:15" ht="14.25" customHeight="1">
      <c r="A8" s="1"/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</row>
    <row r="9" spans="1:15" ht="14.25" customHeight="1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</row>
    <row r="10" spans="1:15" ht="14.25" customHeight="1">
      <c r="A10" s="1"/>
      <c r="B10" s="95"/>
      <c r="C10" s="89"/>
      <c r="D10" s="94"/>
      <c r="E10" s="94"/>
      <c r="F10" s="92"/>
      <c r="G10" s="90"/>
      <c r="H10" s="86"/>
      <c r="I10" s="88"/>
      <c r="J10" s="88"/>
      <c r="K10" s="2"/>
      <c r="L10" s="2"/>
      <c r="M10" s="2"/>
      <c r="N10" s="2"/>
      <c r="O10" s="2"/>
    </row>
    <row r="11" spans="1:15" ht="14.25" customHeight="1">
      <c r="A11" s="1"/>
      <c r="B11" s="95"/>
      <c r="C11" s="89"/>
      <c r="D11" s="94"/>
      <c r="E11" s="94"/>
      <c r="F11" s="94"/>
      <c r="G11" s="90"/>
      <c r="H11" s="86"/>
      <c r="I11" s="88"/>
      <c r="J11" s="88"/>
      <c r="K11" s="2"/>
      <c r="L11" s="2"/>
      <c r="M11" s="2"/>
      <c r="N11" s="2"/>
      <c r="O11" s="2"/>
    </row>
    <row r="12" spans="1:15" ht="14.25" customHeight="1">
      <c r="A12" s="1"/>
      <c r="B12" s="86"/>
      <c r="C12" s="89"/>
      <c r="D12" s="94"/>
      <c r="E12" s="94"/>
      <c r="F12" s="94"/>
      <c r="G12" s="90"/>
      <c r="H12" s="86"/>
      <c r="I12" s="88"/>
      <c r="J12" s="88"/>
      <c r="K12" s="2"/>
      <c r="L12" s="2"/>
      <c r="M12" s="2"/>
      <c r="N12" s="2"/>
      <c r="O12" s="2"/>
    </row>
    <row r="13" spans="1:15" ht="14.25" customHeight="1">
      <c r="A13" s="1"/>
      <c r="B13" s="95"/>
      <c r="C13" s="89"/>
      <c r="D13" s="94"/>
      <c r="E13" s="94"/>
      <c r="F13" s="94"/>
      <c r="G13" s="90"/>
      <c r="H13" s="86"/>
      <c r="I13" s="88"/>
      <c r="J13" s="88"/>
      <c r="K13" s="2"/>
      <c r="L13" s="2"/>
      <c r="M13" s="2"/>
      <c r="N13" s="2"/>
      <c r="O13" s="2"/>
    </row>
    <row r="14" spans="1:15" ht="14.25" customHeight="1">
      <c r="A14" s="1"/>
      <c r="B14" s="95"/>
      <c r="C14" s="89"/>
      <c r="D14" s="94"/>
      <c r="E14" s="94"/>
      <c r="F14" s="94"/>
      <c r="G14" s="90"/>
      <c r="H14" s="86"/>
      <c r="I14" s="88"/>
      <c r="J14" s="88"/>
      <c r="K14" s="2"/>
      <c r="L14" s="2"/>
      <c r="M14" s="2"/>
      <c r="N14" s="2"/>
      <c r="O14" s="2"/>
    </row>
    <row r="15" spans="1:15" ht="14.25" customHeight="1">
      <c r="A15" s="1"/>
      <c r="B15" s="86"/>
      <c r="C15" s="89"/>
      <c r="D15" s="94"/>
      <c r="E15" s="94"/>
      <c r="F15" s="94"/>
      <c r="G15" s="90"/>
      <c r="H15" s="86"/>
      <c r="I15" s="88"/>
      <c r="J15" s="88"/>
      <c r="K15" s="2"/>
      <c r="L15" s="2"/>
      <c r="M15" s="2"/>
      <c r="N15" s="2"/>
      <c r="O15" s="2"/>
    </row>
    <row r="16" spans="1:15" ht="14.25" customHeight="1">
      <c r="A16" s="1"/>
      <c r="B16" s="86"/>
      <c r="C16" s="86"/>
      <c r="D16" s="91"/>
      <c r="E16" s="91"/>
      <c r="F16" s="91"/>
      <c r="G16" s="87"/>
      <c r="H16" s="86"/>
      <c r="I16" s="88"/>
      <c r="J16" s="88"/>
      <c r="K16" s="2"/>
      <c r="L16" s="2"/>
      <c r="M16" s="2"/>
      <c r="N16" s="2"/>
      <c r="O16" s="2"/>
    </row>
    <row r="17" spans="1:15" ht="14.25" customHeight="1">
      <c r="A17" s="1"/>
      <c r="B17" s="86"/>
      <c r="C17" s="86"/>
      <c r="D17" s="86"/>
      <c r="E17" s="86"/>
      <c r="F17" s="86"/>
      <c r="G17" s="87"/>
      <c r="H17" s="86"/>
      <c r="I17" s="88"/>
      <c r="J17" s="88"/>
      <c r="K17" s="2"/>
      <c r="L17" s="2"/>
      <c r="M17" s="2"/>
      <c r="N17" s="2"/>
      <c r="O17" s="2"/>
    </row>
    <row r="18" spans="1:15" ht="14.25" customHeight="1">
      <c r="A18" s="1"/>
      <c r="B18" s="95"/>
      <c r="C18" s="86"/>
      <c r="D18" s="86"/>
      <c r="E18" s="86"/>
      <c r="F18" s="86"/>
      <c r="G18" s="87"/>
      <c r="H18" s="86"/>
      <c r="I18" s="88"/>
      <c r="J18" s="88"/>
      <c r="K18" s="2"/>
      <c r="L18" s="2"/>
      <c r="M18" s="2"/>
      <c r="N18" s="2"/>
      <c r="O18" s="2"/>
    </row>
    <row r="19" spans="1:15" ht="14.25" customHeight="1">
      <c r="A19" s="1"/>
      <c r="B19" s="93"/>
      <c r="C19" s="86"/>
      <c r="D19" s="87"/>
      <c r="E19" s="87"/>
      <c r="F19" s="87"/>
      <c r="G19" s="87"/>
      <c r="H19" s="86"/>
      <c r="I19" s="88"/>
      <c r="J19" s="88"/>
      <c r="K19" s="2"/>
      <c r="L19" s="2"/>
      <c r="M19" s="2"/>
      <c r="N19" s="2"/>
      <c r="O19" s="2"/>
    </row>
    <row r="20" spans="1:15" ht="14.25" customHeight="1">
      <c r="A20" s="1"/>
      <c r="C20" s="86"/>
      <c r="D20" s="91"/>
      <c r="E20" s="91"/>
      <c r="F20" s="91"/>
      <c r="G20" s="86"/>
      <c r="H20" s="86"/>
      <c r="I20" s="88"/>
      <c r="J20" s="88"/>
      <c r="K20" s="2"/>
      <c r="L20" s="2"/>
      <c r="M20" s="2"/>
      <c r="N20" s="2"/>
      <c r="O20" s="2"/>
    </row>
    <row r="21" spans="1:15" ht="14.25" customHeight="1">
      <c r="A21" s="1"/>
      <c r="C21" s="86"/>
      <c r="D21" s="91"/>
      <c r="E21" s="91"/>
      <c r="F21" s="91"/>
      <c r="G21" s="87"/>
      <c r="H21" s="86"/>
      <c r="I21" s="88"/>
      <c r="J21" s="88"/>
      <c r="K21" s="2"/>
      <c r="L21" s="2"/>
      <c r="M21" s="2"/>
      <c r="N21" s="2"/>
      <c r="O21" s="2"/>
    </row>
    <row r="22" spans="1:15" ht="14.25" customHeight="1">
      <c r="A22" s="1"/>
      <c r="B22" s="86"/>
      <c r="C22" s="86"/>
      <c r="D22" s="91"/>
      <c r="E22" s="91"/>
      <c r="F22" s="91"/>
      <c r="G22" s="87"/>
      <c r="H22" s="86"/>
      <c r="I22" s="88"/>
      <c r="J22" s="88"/>
      <c r="K22" s="2"/>
      <c r="L22" s="2"/>
      <c r="M22" s="2"/>
      <c r="N22" s="2"/>
      <c r="O22" s="2"/>
    </row>
    <row r="23" spans="1:15" ht="14.25" customHeight="1">
      <c r="A23" s="1"/>
      <c r="C23" s="86"/>
      <c r="D23" s="86"/>
      <c r="E23" s="86"/>
      <c r="F23" s="86"/>
      <c r="G23" s="86"/>
      <c r="H23" s="86"/>
      <c r="I23" s="88"/>
      <c r="J23" s="88"/>
      <c r="K23" s="2"/>
      <c r="L23" s="2"/>
      <c r="M23" s="2"/>
      <c r="N23" s="2"/>
      <c r="O23" s="2"/>
    </row>
    <row r="24" spans="1:15" ht="14.25" customHeight="1">
      <c r="A24" s="1"/>
      <c r="C24" s="86"/>
      <c r="D24" s="91"/>
      <c r="E24" s="91"/>
      <c r="F24" s="91"/>
      <c r="G24" s="87"/>
      <c r="H24" s="86"/>
      <c r="I24" s="88"/>
      <c r="J24" s="88"/>
      <c r="K24" s="2"/>
      <c r="L24" s="2"/>
      <c r="M24" s="2"/>
      <c r="N24" s="2"/>
      <c r="O24" s="2"/>
    </row>
    <row r="25" spans="1:15" ht="14.25" customHeight="1">
      <c r="A25" s="1"/>
      <c r="B25" s="86"/>
      <c r="C25" s="86"/>
      <c r="D25" s="91"/>
      <c r="E25" s="91"/>
      <c r="F25" s="91"/>
      <c r="G25" s="86"/>
      <c r="H25" s="86"/>
      <c r="I25" s="88"/>
      <c r="J25" s="88"/>
      <c r="K25" s="2"/>
      <c r="L25" s="2"/>
      <c r="M25" s="2"/>
      <c r="N25" s="2"/>
      <c r="O25" s="2"/>
    </row>
    <row r="26" spans="1:15" ht="14.25" customHeight="1">
      <c r="A26" s="1"/>
      <c r="B26" s="86"/>
      <c r="C26" s="86"/>
      <c r="D26" s="86"/>
      <c r="E26" s="86"/>
      <c r="F26" s="86"/>
      <c r="G26" s="86"/>
      <c r="H26" s="86"/>
      <c r="I26" s="88"/>
      <c r="J26" s="88"/>
      <c r="K26" s="2"/>
      <c r="L26" s="2"/>
      <c r="M26" s="2"/>
      <c r="N26" s="2"/>
      <c r="O26" s="2"/>
    </row>
    <row r="27" spans="1:15" ht="14.25" customHeight="1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</row>
    <row r="28" spans="1:15" ht="14.25" customHeight="1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</row>
    <row r="29" spans="1:15" ht="14.25" customHeight="1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</row>
    <row r="30" spans="1:15" ht="14.25" customHeight="1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</row>
    <row r="31" spans="1:15" ht="14.25" customHeight="1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</row>
    <row r="32" spans="1:15" ht="14.2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</row>
    <row r="33" spans="1:15" ht="14.25" customHeight="1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</row>
    <row r="34" spans="1:15" ht="14.25" customHeight="1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</row>
    <row r="35" spans="1:15" ht="14.25" customHeight="1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</row>
    <row r="36" spans="1:15" ht="14.25" customHeight="1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</row>
    <row r="37" spans="1:15" ht="14.25" customHeight="1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</row>
    <row r="38" spans="1:15" ht="14.25" customHeight="1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</row>
    <row r="40" spans="1:15" ht="14.25" customHeight="1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</row>
    <row r="41" spans="1:15" ht="14.25" customHeight="1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</row>
    <row r="42" spans="1:15" ht="14.2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4.2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4.2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.2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4.2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4.2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4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4.2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4.2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4.2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 customHeight="1">
      <c r="A60" s="2"/>
      <c r="B60" s="15"/>
      <c r="C60" s="15"/>
      <c r="D60" s="15"/>
      <c r="E60" s="15"/>
      <c r="F60" s="15"/>
      <c r="G60" s="15"/>
      <c r="H60" s="15"/>
      <c r="I60" s="15"/>
      <c r="J60" s="15"/>
      <c r="K60" s="2"/>
      <c r="L60" s="2"/>
      <c r="M60" s="2"/>
      <c r="N60" s="2"/>
      <c r="O60" s="2"/>
    </row>
    <row r="61" spans="1:15" ht="14.25" customHeight="1">
      <c r="A61" s="2"/>
      <c r="B61" s="15"/>
      <c r="C61" s="15"/>
      <c r="D61" s="15"/>
      <c r="E61" s="15"/>
      <c r="F61" s="15"/>
      <c r="G61" s="15"/>
      <c r="H61" s="15"/>
      <c r="I61" s="15"/>
      <c r="J61" s="15"/>
      <c r="K61" s="2"/>
      <c r="L61" s="2"/>
      <c r="M61" s="2"/>
      <c r="N61" s="2"/>
      <c r="O61" s="2"/>
    </row>
    <row r="62" spans="1:15" ht="14.25" customHeight="1">
      <c r="A62" s="2"/>
      <c r="B62" s="15"/>
      <c r="C62" s="15"/>
      <c r="D62" s="15"/>
      <c r="E62" s="15"/>
      <c r="F62" s="15"/>
      <c r="G62" s="15"/>
      <c r="H62" s="15"/>
      <c r="I62" s="15"/>
      <c r="J62" s="15"/>
      <c r="K62" s="2"/>
      <c r="L62" s="2"/>
      <c r="M62" s="2"/>
      <c r="N62" s="2"/>
      <c r="O62" s="2"/>
    </row>
    <row r="63" spans="1:15" ht="14.25" customHeight="1">
      <c r="A63" s="2"/>
      <c r="B63" s="15"/>
      <c r="C63" s="15"/>
      <c r="D63" s="15"/>
      <c r="E63" s="15"/>
      <c r="F63" s="15"/>
      <c r="G63" s="15"/>
      <c r="H63" s="15"/>
      <c r="I63" s="15"/>
      <c r="J63" s="15"/>
      <c r="K63" s="2"/>
      <c r="L63" s="2"/>
      <c r="M63" s="2"/>
      <c r="N63" s="2"/>
      <c r="O63" s="2"/>
    </row>
    <row r="64" spans="1:15" ht="14.25" customHeight="1">
      <c r="A64" s="2"/>
      <c r="B64" s="15"/>
      <c r="C64" s="15"/>
      <c r="D64" s="15"/>
      <c r="E64" s="15"/>
      <c r="F64" s="15"/>
      <c r="G64" s="15"/>
      <c r="H64" s="15"/>
      <c r="I64" s="15"/>
      <c r="J64" s="15"/>
      <c r="K64" s="2"/>
      <c r="L64" s="2"/>
      <c r="M64" s="2"/>
      <c r="N64" s="2"/>
      <c r="O64" s="2"/>
    </row>
    <row r="65" spans="1:15" ht="14.25" customHeight="1">
      <c r="A65" s="2"/>
      <c r="B65" s="15"/>
      <c r="C65" s="15"/>
      <c r="D65" s="15"/>
      <c r="E65" s="15"/>
      <c r="F65" s="15"/>
      <c r="G65" s="15"/>
      <c r="H65" s="15"/>
      <c r="I65" s="15"/>
      <c r="J65" s="15"/>
      <c r="K65" s="2"/>
      <c r="L65" s="2"/>
      <c r="M65" s="2"/>
      <c r="N65" s="2"/>
      <c r="O65" s="2"/>
    </row>
    <row r="66" spans="1:15" ht="14.25" customHeight="1">
      <c r="A66" s="2"/>
      <c r="B66" s="15"/>
      <c r="C66" s="15"/>
      <c r="D66" s="15"/>
      <c r="E66" s="15"/>
      <c r="F66" s="15"/>
      <c r="G66" s="15"/>
      <c r="H66" s="15"/>
      <c r="I66" s="15"/>
      <c r="J66" s="15"/>
      <c r="K66" s="2"/>
      <c r="L66" s="2"/>
      <c r="M66" s="2"/>
      <c r="N66" s="2"/>
      <c r="O66" s="2"/>
    </row>
    <row r="67" spans="1:15" ht="14.25" customHeight="1">
      <c r="A67" s="2"/>
      <c r="B67" s="15"/>
      <c r="C67" s="15"/>
      <c r="D67" s="15"/>
      <c r="E67" s="15"/>
      <c r="F67" s="15"/>
      <c r="G67" s="15"/>
      <c r="H67" s="15"/>
      <c r="I67" s="15"/>
      <c r="J67" s="15"/>
      <c r="K67" s="2"/>
      <c r="L67" s="2"/>
      <c r="M67" s="2"/>
      <c r="N67" s="2"/>
      <c r="O67" s="2"/>
    </row>
    <row r="68" spans="1:15" ht="14.25" customHeight="1">
      <c r="A68" s="2"/>
      <c r="B68" s="15"/>
      <c r="C68" s="15"/>
      <c r="D68" s="15"/>
      <c r="E68" s="15"/>
      <c r="F68" s="15"/>
      <c r="G68" s="15"/>
      <c r="H68" s="15"/>
      <c r="I68" s="15"/>
      <c r="J68" s="15"/>
      <c r="K68" s="2"/>
      <c r="L68" s="2"/>
      <c r="M68" s="2"/>
      <c r="N68" s="2"/>
      <c r="O68" s="2"/>
    </row>
    <row r="69" spans="1:15" ht="14.25" customHeight="1">
      <c r="A69" s="2"/>
      <c r="B69" s="15"/>
      <c r="C69" s="15"/>
      <c r="D69" s="15"/>
      <c r="E69" s="15"/>
      <c r="F69" s="15"/>
      <c r="G69" s="15"/>
      <c r="H69" s="15"/>
      <c r="I69" s="15"/>
      <c r="J69" s="15"/>
      <c r="K69" s="2"/>
      <c r="L69" s="2"/>
      <c r="M69" s="2"/>
      <c r="N69" s="2"/>
      <c r="O69" s="2"/>
    </row>
    <row r="70" spans="1:15" ht="14.25" customHeight="1">
      <c r="A70" s="2"/>
      <c r="B70" s="15"/>
      <c r="C70" s="15"/>
      <c r="D70" s="15"/>
      <c r="E70" s="15"/>
      <c r="F70" s="15"/>
      <c r="G70" s="15"/>
      <c r="H70" s="15"/>
      <c r="I70" s="15"/>
      <c r="J70" s="15"/>
      <c r="K70" s="2"/>
      <c r="L70" s="2"/>
      <c r="M70" s="2"/>
      <c r="N70" s="2"/>
      <c r="O70" s="2"/>
    </row>
    <row r="71" spans="2:15" ht="14.2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4.2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4.2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14.2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2:15" ht="14.2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2:15" ht="14.2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4.2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4.2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4.2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2:15" ht="14.2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4.2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4.2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4.2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4.2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4.2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4.2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4.2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4.2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4.2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4.2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4.2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2:15" ht="14.2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2:15" ht="14.2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2:15" ht="14.2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4.2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4.2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2:15" ht="14.2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2:15" ht="14.2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2:15" ht="14.2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2:15" ht="14.2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4.2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4.2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2:15" ht="14.25" customHeight="1">
      <c r="B105" s="15"/>
      <c r="C105" s="15"/>
      <c r="D105" s="15"/>
      <c r="E105" s="15"/>
      <c r="F105" s="15"/>
      <c r="G105" s="15"/>
      <c r="H105" s="15"/>
      <c r="K105" s="15"/>
      <c r="L105" s="15"/>
      <c r="M105" s="15"/>
      <c r="N105" s="15"/>
      <c r="O105" s="15"/>
    </row>
    <row r="106" spans="2:15" ht="14.25" customHeight="1">
      <c r="B106" s="15"/>
      <c r="C106" s="15"/>
      <c r="D106" s="15"/>
      <c r="E106" s="15"/>
      <c r="F106" s="15"/>
      <c r="G106" s="15"/>
      <c r="H106" s="15"/>
      <c r="K106" s="15"/>
      <c r="L106" s="15"/>
      <c r="M106" s="15"/>
      <c r="N106" s="15"/>
      <c r="O106" s="15"/>
    </row>
    <row r="107" spans="2:15" ht="14.25" customHeight="1">
      <c r="B107" s="15"/>
      <c r="C107" s="15"/>
      <c r="D107" s="15"/>
      <c r="E107" s="15"/>
      <c r="F107" s="15"/>
      <c r="G107" s="15"/>
      <c r="H107" s="15"/>
      <c r="K107" s="15"/>
      <c r="L107" s="15"/>
      <c r="M107" s="15"/>
      <c r="N107" s="15"/>
      <c r="O107" s="15"/>
    </row>
    <row r="108" spans="2:15" ht="14.25" customHeight="1">
      <c r="B108" s="15"/>
      <c r="C108" s="15"/>
      <c r="D108" s="15"/>
      <c r="E108" s="15"/>
      <c r="F108" s="15"/>
      <c r="G108" s="15"/>
      <c r="H108" s="15"/>
      <c r="K108" s="15"/>
      <c r="L108" s="15"/>
      <c r="M108" s="15"/>
      <c r="N108" s="15"/>
      <c r="O108" s="15"/>
    </row>
    <row r="109" spans="2:15" ht="14.25" customHeight="1">
      <c r="B109" s="15"/>
      <c r="C109" s="15"/>
      <c r="D109" s="15"/>
      <c r="E109" s="15"/>
      <c r="F109" s="15"/>
      <c r="G109" s="15"/>
      <c r="H109" s="15"/>
      <c r="K109" s="15"/>
      <c r="L109" s="15"/>
      <c r="M109" s="15"/>
      <c r="N109" s="15"/>
      <c r="O109" s="15"/>
    </row>
    <row r="110" spans="2:15" ht="14.25" customHeight="1">
      <c r="B110" s="15"/>
      <c r="C110" s="15"/>
      <c r="D110" s="15"/>
      <c r="E110" s="15"/>
      <c r="F110" s="15"/>
      <c r="G110" s="15"/>
      <c r="H110" s="15"/>
      <c r="K110" s="15"/>
      <c r="L110" s="15"/>
      <c r="M110" s="15"/>
      <c r="N110" s="15"/>
      <c r="O110" s="15"/>
    </row>
    <row r="111" spans="2:15" ht="14.25" customHeight="1">
      <c r="B111" s="15"/>
      <c r="C111" s="15"/>
      <c r="D111" s="15"/>
      <c r="E111" s="15"/>
      <c r="F111" s="15"/>
      <c r="G111" s="15"/>
      <c r="H111" s="15"/>
      <c r="K111" s="15"/>
      <c r="L111" s="15"/>
      <c r="M111" s="15"/>
      <c r="N111" s="15"/>
      <c r="O111" s="15"/>
    </row>
    <row r="112" spans="2:15" ht="14.25" customHeight="1">
      <c r="B112" s="15"/>
      <c r="C112" s="15"/>
      <c r="D112" s="15"/>
      <c r="E112" s="15"/>
      <c r="F112" s="15"/>
      <c r="G112" s="15"/>
      <c r="H112" s="15"/>
      <c r="K112" s="15"/>
      <c r="L112" s="15"/>
      <c r="M112" s="15"/>
      <c r="N112" s="15"/>
      <c r="O112" s="15"/>
    </row>
    <row r="113" spans="2:15" ht="14.25" customHeight="1">
      <c r="B113" s="15"/>
      <c r="C113" s="15"/>
      <c r="D113" s="15"/>
      <c r="E113" s="15"/>
      <c r="F113" s="15"/>
      <c r="G113" s="15"/>
      <c r="H113" s="15"/>
      <c r="K113" s="15"/>
      <c r="L113" s="15"/>
      <c r="M113" s="15"/>
      <c r="N113" s="15"/>
      <c r="O113" s="15"/>
    </row>
    <row r="114" spans="2:15" ht="14.25" customHeight="1">
      <c r="B114" s="15"/>
      <c r="C114" s="15"/>
      <c r="D114" s="15"/>
      <c r="E114" s="15"/>
      <c r="F114" s="15"/>
      <c r="G114" s="15"/>
      <c r="H114" s="15"/>
      <c r="K114" s="15"/>
      <c r="L114" s="15"/>
      <c r="M114" s="15"/>
      <c r="N114" s="15"/>
      <c r="O114" s="15"/>
    </row>
    <row r="115" spans="11:15" ht="14.25" customHeight="1">
      <c r="K115" s="15"/>
      <c r="L115" s="15"/>
      <c r="M115" s="15"/>
      <c r="N115" s="15"/>
      <c r="O115" s="15"/>
    </row>
  </sheetData>
  <sheetProtection password="AB09" sheet="1" formatCells="0" formatColumns="0" formatRows="0" insertColumns="0" insertRows="0" insertHyperlinks="0" deleteColumns="0" deleteRows="0" sort="0" autoFilter="0" pivotTables="0"/>
  <printOptions/>
  <pageMargins left="0.65" right="0.38" top="0.62" bottom="0.984251968503937" header="0.37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A1" sqref="A1"/>
    </sheetView>
  </sheetViews>
  <sheetFormatPr defaultColWidth="11.421875" defaultRowHeight="12.75"/>
  <cols>
    <col min="1" max="1" width="4.28125" style="57" customWidth="1"/>
    <col min="2" max="2" width="27.140625" style="57" customWidth="1"/>
    <col min="3" max="3" width="14.421875" style="57" customWidth="1"/>
    <col min="4" max="4" width="6.00390625" style="57" customWidth="1"/>
    <col min="5" max="5" width="6.8515625" style="57" hidden="1" customWidth="1"/>
    <col min="6" max="8" width="11.421875" style="57" customWidth="1"/>
    <col min="9" max="9" width="13.8515625" style="57" customWidth="1"/>
    <col min="10" max="10" width="14.140625" style="57" customWidth="1"/>
    <col min="11" max="11" width="13.00390625" style="57" customWidth="1"/>
    <col min="12" max="25" width="11.421875" style="57" customWidth="1"/>
    <col min="26" max="26" width="14.8515625" style="57" customWidth="1"/>
    <col min="27" max="16384" width="11.421875" style="57" customWidth="1"/>
  </cols>
  <sheetData>
    <row r="1" spans="1:9" ht="12.75">
      <c r="A1" s="62"/>
      <c r="B1" s="62"/>
      <c r="C1" s="62"/>
      <c r="D1" s="62"/>
      <c r="E1" s="62"/>
      <c r="F1" s="62"/>
      <c r="G1" s="62"/>
      <c r="H1" s="62"/>
      <c r="I1" s="62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2"/>
      <c r="B4" s="62"/>
      <c r="C4" s="62"/>
      <c r="D4" s="62"/>
      <c r="E4" s="62"/>
      <c r="F4" s="62"/>
      <c r="G4" s="62"/>
      <c r="H4" s="62"/>
      <c r="I4" s="62"/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5">
      <c r="A7" s="63" t="s">
        <v>0</v>
      </c>
      <c r="B7" s="63" t="s">
        <v>1</v>
      </c>
      <c r="C7" s="63"/>
      <c r="D7" s="63"/>
      <c r="E7" s="63"/>
      <c r="F7" s="63"/>
      <c r="G7" s="63"/>
      <c r="H7" s="63"/>
      <c r="I7" s="62"/>
    </row>
    <row r="8" spans="1:9" ht="12.75">
      <c r="A8" s="62"/>
      <c r="B8" s="62"/>
      <c r="C8" s="62"/>
      <c r="D8" s="62"/>
      <c r="E8" s="62"/>
      <c r="F8" s="62"/>
      <c r="G8" s="62"/>
      <c r="H8" s="62"/>
      <c r="I8" s="62"/>
    </row>
    <row r="9" spans="1:21" ht="12.75">
      <c r="A9" s="64" t="s">
        <v>2</v>
      </c>
      <c r="B9" s="64"/>
      <c r="C9" s="65" t="s">
        <v>3</v>
      </c>
      <c r="D9" s="65" t="s">
        <v>4</v>
      </c>
      <c r="E9" s="65" t="s">
        <v>5</v>
      </c>
      <c r="F9" s="64" t="s">
        <v>6</v>
      </c>
      <c r="G9" s="66">
        <f>BeitragTV!G9</f>
        <v>500</v>
      </c>
      <c r="H9" s="64" t="s">
        <v>7</v>
      </c>
      <c r="I9" s="67"/>
      <c r="J9" s="68"/>
      <c r="K9" s="69"/>
      <c r="L9" s="70"/>
      <c r="M9" s="70"/>
      <c r="O9" s="57" t="s">
        <v>8</v>
      </c>
      <c r="R9" s="57" t="s">
        <v>9</v>
      </c>
      <c r="U9" s="57" t="s">
        <v>10</v>
      </c>
    </row>
    <row r="10" spans="1:23" ht="12.75">
      <c r="A10" s="64" t="s">
        <v>11</v>
      </c>
      <c r="B10" s="64" t="s">
        <v>12</v>
      </c>
      <c r="C10" s="65" t="s">
        <v>13</v>
      </c>
      <c r="D10" s="65" t="s">
        <v>14</v>
      </c>
      <c r="E10" s="65" t="s">
        <v>15</v>
      </c>
      <c r="F10" s="65" t="s">
        <v>16</v>
      </c>
      <c r="G10" s="65" t="s">
        <v>17</v>
      </c>
      <c r="H10" s="65" t="s">
        <v>18</v>
      </c>
      <c r="I10" s="71"/>
      <c r="J10" s="71"/>
      <c r="K10" s="71"/>
      <c r="L10" s="71"/>
      <c r="M10" s="71"/>
      <c r="N10" s="72" t="s">
        <v>15</v>
      </c>
      <c r="O10" s="72" t="s">
        <v>19</v>
      </c>
      <c r="P10" s="72" t="s">
        <v>17</v>
      </c>
      <c r="Q10" s="72" t="s">
        <v>18</v>
      </c>
      <c r="R10" s="72" t="s">
        <v>19</v>
      </c>
      <c r="S10" s="72" t="s">
        <v>17</v>
      </c>
      <c r="T10" s="72" t="s">
        <v>18</v>
      </c>
      <c r="U10" s="72" t="s">
        <v>19</v>
      </c>
      <c r="V10" s="72" t="s">
        <v>17</v>
      </c>
      <c r="W10" s="72" t="s">
        <v>18</v>
      </c>
    </row>
    <row r="11" spans="1:23" ht="12.75">
      <c r="A11" s="73">
        <v>1</v>
      </c>
      <c r="B11" s="73" t="s">
        <v>8</v>
      </c>
      <c r="C11" s="74">
        <f>BeitragTV!C11</f>
        <v>0</v>
      </c>
      <c r="D11" s="75">
        <f>BeitragTV!D11</f>
        <v>0</v>
      </c>
      <c r="E11" s="76" t="s">
        <v>72</v>
      </c>
      <c r="F11" s="77">
        <f>LOOKUP(G9,N11:N16,O11:O16)</f>
        <v>0</v>
      </c>
      <c r="G11" s="77">
        <f>LOOKUP(G9,N11:N16,P11:P16)</f>
        <v>0</v>
      </c>
      <c r="H11" s="77">
        <f>LOOKUP(G9,N11:N16,Q11:Q16)</f>
        <v>0</v>
      </c>
      <c r="I11" s="78"/>
      <c r="J11" s="78"/>
      <c r="K11" s="78"/>
      <c r="L11" s="79"/>
      <c r="M11" s="79"/>
      <c r="N11" s="57">
        <v>500</v>
      </c>
      <c r="O11" s="80">
        <f>IF(D11="J",C11/1000*7.93,C11/1000*8.81)</f>
        <v>0</v>
      </c>
      <c r="P11" s="80">
        <f>IF(D11="J",C11/1000*5.29,C11/1000*5.88)</f>
        <v>0</v>
      </c>
      <c r="Q11" s="80">
        <f>IF(D11="J",C11/1000*2.21,C11/1000*2.45)</f>
        <v>0</v>
      </c>
      <c r="R11" s="80">
        <f>IF(D12="J",C12/1000*7.93,C12/1000*8.81)</f>
        <v>0</v>
      </c>
      <c r="S11" s="80">
        <f>IF(D12="J",C12/1000*5.29,C12/1000*5.88)</f>
        <v>0</v>
      </c>
      <c r="T11" s="80">
        <f>IF(D12="J",C12/1000*2.21,C12/1000*2.45)</f>
        <v>0</v>
      </c>
      <c r="U11" s="80">
        <f>IF(D13="J",C13/1000*7.49,C13/1000*8.32)</f>
        <v>0</v>
      </c>
      <c r="V11" s="80">
        <f>IF(D13="J",C13/1000*4.85,C13/1000*5.39)</f>
        <v>0</v>
      </c>
      <c r="W11" s="80">
        <f>IF(D13="J",C13/1000*2.21,C13/1000*2.45)</f>
        <v>0</v>
      </c>
    </row>
    <row r="12" spans="1:23" ht="12.75">
      <c r="A12" s="73">
        <v>2</v>
      </c>
      <c r="B12" s="73" t="s">
        <v>9</v>
      </c>
      <c r="C12" s="74">
        <f>BeitragTV!C12</f>
        <v>0</v>
      </c>
      <c r="D12" s="75">
        <f>BeitragTV!D12</f>
        <v>0</v>
      </c>
      <c r="E12" s="76">
        <f>BeitragTV!E12</f>
        <v>0</v>
      </c>
      <c r="F12" s="77">
        <f>LOOKUP(G9,N11:N16,R11:R16)</f>
        <v>0</v>
      </c>
      <c r="G12" s="77">
        <f>LOOKUP(G9,N11:N16,S11:S16)</f>
        <v>0</v>
      </c>
      <c r="H12" s="77">
        <f>LOOKUP(G9,N11:N16,T11:T16)</f>
        <v>0</v>
      </c>
      <c r="I12" s="78"/>
      <c r="J12" s="78"/>
      <c r="K12" s="78"/>
      <c r="L12" s="78"/>
      <c r="M12" s="78"/>
      <c r="N12" s="58">
        <v>1000</v>
      </c>
      <c r="O12" s="80">
        <f>IF(D11="J",C11/1000*7.93*0.96,C11/1000*8.81*0.96)</f>
        <v>0</v>
      </c>
      <c r="P12" s="80">
        <f>IF(D11="J",C11/1000*5.29*0.96,C11/1000*5.88*0.96)</f>
        <v>0</v>
      </c>
      <c r="Q12" s="80">
        <f>IF(D11="J",C11/1000*2.21*0.96,C11/1000*2.45*0.96)</f>
        <v>0</v>
      </c>
      <c r="R12" s="80">
        <f>IF(D12="J",C12/1000*7.93*0.96,C12/1000*8.81*0.96)</f>
        <v>0</v>
      </c>
      <c r="S12" s="80">
        <f>IF(D12="J",C12/1000*5.29*0.96,C12/1000*5.88*0.96)</f>
        <v>0</v>
      </c>
      <c r="T12" s="80">
        <f>IF(D12="J",C12/1000*2.21*0.96,C12/1000*2.45*0.96)</f>
        <v>0</v>
      </c>
      <c r="U12" s="80">
        <f>IF(D13="J",C13/1000*7.49*0.96,C13/1000*8.32*0.96)</f>
        <v>0</v>
      </c>
      <c r="V12" s="80">
        <f>IF(D13="J",C13/1000*4.85*0.96,C13/1000*5.39*0.96)</f>
        <v>0</v>
      </c>
      <c r="W12" s="80">
        <f>IF(D13="J",C13/1000*2.21*0.96,C13/1000*2.45*0.96)</f>
        <v>0</v>
      </c>
    </row>
    <row r="13" spans="1:23" ht="12.75">
      <c r="A13" s="73">
        <v>3</v>
      </c>
      <c r="B13" s="73" t="s">
        <v>10</v>
      </c>
      <c r="C13" s="74">
        <f>BeitragTV!C13</f>
        <v>0</v>
      </c>
      <c r="D13" s="75">
        <f>BeitragTV!D13</f>
        <v>0</v>
      </c>
      <c r="E13" s="76">
        <f>BeitragTV!E13</f>
        <v>0</v>
      </c>
      <c r="F13" s="77">
        <f>LOOKUP(G9,N11:N16,U11:U16)</f>
        <v>0</v>
      </c>
      <c r="G13" s="77">
        <f>LOOKUP(G9,N11:N16,V11:V16)</f>
        <v>0</v>
      </c>
      <c r="H13" s="77">
        <f>LOOKUP(G9,N11:N16,W11:W16)</f>
        <v>0</v>
      </c>
      <c r="I13" s="78"/>
      <c r="J13" s="78"/>
      <c r="K13" s="78"/>
      <c r="L13" s="78"/>
      <c r="M13" s="78"/>
      <c r="N13" s="58">
        <v>2000</v>
      </c>
      <c r="O13" s="80">
        <f>IF(D11="J",C11/1000*7.93*0.89,C11/1000*8.81*0.89)</f>
        <v>0</v>
      </c>
      <c r="P13" s="80">
        <f>IF(D11="J",C11/1000*5.29*0.89,C11/1000*5.88*0.89)</f>
        <v>0</v>
      </c>
      <c r="Q13" s="80">
        <f>IF(D11="J",C11/1000*2.21*0.89,C11/1000*2.45*0.89)</f>
        <v>0</v>
      </c>
      <c r="R13" s="80">
        <f>IF(D12="J",C12/1000*7.93*0.89,C12/1000*8.81*0.89)</f>
        <v>0</v>
      </c>
      <c r="S13" s="80">
        <f>IF(D12="J",C12/1000*5.29*0.89,C12/1000*5.88*0.89)</f>
        <v>0</v>
      </c>
      <c r="T13" s="80">
        <f>IF(D12="J",C12/1000*2.21*0.89,C12/1000*2.45*0.89)</f>
        <v>0</v>
      </c>
      <c r="U13" s="80">
        <f>IF(D13="J",C13/1000*7.49*0.89,C13/1000*8.32*0.89)</f>
        <v>0</v>
      </c>
      <c r="V13" s="80">
        <f>IF(D13="J",C13/1000*4.85*0.89,C13/1000*5.39*0.89)</f>
        <v>0</v>
      </c>
      <c r="W13" s="80">
        <f>IF(D13="J",C13/1000*2.21*0.89,C13/1000*2.45*0.89)</f>
        <v>0</v>
      </c>
    </row>
    <row r="14" spans="1:23" ht="12.75">
      <c r="A14" s="73">
        <v>4</v>
      </c>
      <c r="B14" s="73" t="s">
        <v>20</v>
      </c>
      <c r="C14" s="74">
        <f>BeitragTV!C14</f>
        <v>0</v>
      </c>
      <c r="D14" s="75">
        <f>BeitragTV!D14</f>
        <v>0</v>
      </c>
      <c r="E14" s="76">
        <f>BeitragTV!E14</f>
        <v>0</v>
      </c>
      <c r="F14" s="77">
        <f>LOOKUP(G9,N20:N25,O20:O25)</f>
        <v>0</v>
      </c>
      <c r="G14" s="77">
        <f>LOOKUP(G9,N20:N25,P20:P25)</f>
        <v>0</v>
      </c>
      <c r="H14" s="77">
        <f>LOOKUP(G9,N20:N25,Q20:Q236)</f>
        <v>0</v>
      </c>
      <c r="I14" s="78"/>
      <c r="J14" s="78"/>
      <c r="K14" s="78"/>
      <c r="L14" s="78"/>
      <c r="M14" s="78"/>
      <c r="N14" s="58">
        <v>2500</v>
      </c>
      <c r="O14" s="80">
        <f>IF(D11="J",C11/1000*7.93*0.86,C11/1000*8.81*0.86)</f>
        <v>0</v>
      </c>
      <c r="P14" s="80">
        <f>IF(D11="J",C11/1000*5.29*0.86,C11/1000*5.88*0.86)</f>
        <v>0</v>
      </c>
      <c r="Q14" s="80">
        <f>IF(D11="J",C11/1000*2.21*0.86,C11/1000*2.45*0.86)</f>
        <v>0</v>
      </c>
      <c r="R14" s="80">
        <f>IF(D12="J",C12/1000*7.93*0.86,C12/1000*8.81*0.86)</f>
        <v>0</v>
      </c>
      <c r="S14" s="80">
        <f>IF(D12="J",C12/1000*5.29*0.86,C12/1000*5.88*0.86)</f>
        <v>0</v>
      </c>
      <c r="T14" s="80">
        <f>IF(D12="J",C12/1000*2.21*0.86,C12/1000*2.45*0.86)</f>
        <v>0</v>
      </c>
      <c r="U14" s="80">
        <f>IF(D13="J",C13/1000*7.49*0.86,C13/1000*8.32*0.86)</f>
        <v>0</v>
      </c>
      <c r="V14" s="80">
        <f>IF(D13="J",C13/1000*4.85*0.86,C13/1000*5.39*0.86)</f>
        <v>0</v>
      </c>
      <c r="W14" s="80">
        <f>IF(D13="J",C13/1000*2.21*0.86,C13/1000*2.45*0.86)</f>
        <v>0</v>
      </c>
    </row>
    <row r="15" spans="1:23" ht="12.75">
      <c r="A15" s="73">
        <v>5</v>
      </c>
      <c r="B15" s="73" t="s">
        <v>21</v>
      </c>
      <c r="C15" s="74">
        <f>BeitragTV!C15</f>
        <v>0</v>
      </c>
      <c r="D15" s="75">
        <f>BeitragTV!D15</f>
        <v>0</v>
      </c>
      <c r="E15" s="76">
        <f>BeitragTV!E15</f>
        <v>0</v>
      </c>
      <c r="F15" s="77">
        <f>LOOKUP(G9,N20:N25,R20:R25)</f>
        <v>0</v>
      </c>
      <c r="G15" s="77">
        <f>LOOKUP(G9,N20:N25,S20:S25)</f>
        <v>0</v>
      </c>
      <c r="H15" s="77">
        <f>LOOKUP(G9,N20:N25,T20:T25)</f>
        <v>0</v>
      </c>
      <c r="I15" s="78"/>
      <c r="J15" s="78"/>
      <c r="K15" s="78"/>
      <c r="L15" s="78"/>
      <c r="M15" s="78"/>
      <c r="N15" s="58">
        <v>3000</v>
      </c>
      <c r="O15" s="80">
        <f>IF(D11="J",C11/1000*7.93*0.845,C11/1000*8.81*0.845)</f>
        <v>0</v>
      </c>
      <c r="P15" s="80">
        <f>IF(D11="J",C11/1000*5.29*0.845,C11/1000*5.88*0.845)</f>
        <v>0</v>
      </c>
      <c r="Q15" s="80">
        <f>IF(D11="J",C11/1000*2.21*0.845,C11/1000*2.45*0.845)</f>
        <v>0</v>
      </c>
      <c r="R15" s="80">
        <f>IF(D12="J",C12/1000*7.93*0.845,C12/1000*8.81*0.845)</f>
        <v>0</v>
      </c>
      <c r="S15" s="80">
        <f>IF(D12="J",C12/1000*5.29*0.845,C12/1000*5.88*0.845)</f>
        <v>0</v>
      </c>
      <c r="T15" s="80">
        <f>IF(D12="J",C12/1000*2.21*0.845,C12/1000*2.45*0.845)</f>
        <v>0</v>
      </c>
      <c r="U15" s="80">
        <f>IF(D13="J",C13/1000*7.49*0.845,C13/1000*8.32*0.845)</f>
        <v>0</v>
      </c>
      <c r="V15" s="80">
        <f>IF(D13="J",C13/1000*4.85*0.845,C13/1000*5.39*0.845)</f>
        <v>0</v>
      </c>
      <c r="W15" s="80">
        <f>IF(D13="J",C13/1000*2.21*0.845,C13/1000*2.45*0.845)</f>
        <v>0</v>
      </c>
    </row>
    <row r="16" spans="1:23" ht="12.75">
      <c r="A16" s="73">
        <v>6</v>
      </c>
      <c r="B16" s="73" t="s">
        <v>22</v>
      </c>
      <c r="C16" s="74">
        <f>BeitragTV!C16</f>
        <v>0</v>
      </c>
      <c r="D16" s="75">
        <f>BeitragTV!D16</f>
        <v>0</v>
      </c>
      <c r="E16" s="76">
        <f>BeitragTV!E16</f>
        <v>0</v>
      </c>
      <c r="F16" s="77">
        <f>LOOKUP(G9,N20:N25,U20:U25)</f>
        <v>0</v>
      </c>
      <c r="G16" s="77">
        <f>LOOKUP(G9,N20:N25,V20:V25)</f>
        <v>0</v>
      </c>
      <c r="H16" s="77">
        <f>LOOKUP(G9,N20:N25,W20:W25)</f>
        <v>0</v>
      </c>
      <c r="I16" s="78"/>
      <c r="J16" s="78"/>
      <c r="K16" s="78"/>
      <c r="L16" s="78"/>
      <c r="M16" s="78"/>
      <c r="N16" s="58">
        <v>5000</v>
      </c>
      <c r="O16" s="80">
        <f>IF(D11="J",C11/1000*7.93*0.76,C11/1000*8.81*0.76)</f>
        <v>0</v>
      </c>
      <c r="P16" s="80">
        <f>IF(D11="J",C11/1000*5.29*0.76,C11/1000*5.88*0.76)</f>
        <v>0</v>
      </c>
      <c r="Q16" s="80">
        <f>IF(D11="J",C11/1000*2.21*0.76,C11/1000*2.45*0.76)</f>
        <v>0</v>
      </c>
      <c r="R16" s="80">
        <f>IF(D12="J",C12/1000*7.93*0.76,C12/1000*8.81*0.76)</f>
        <v>0</v>
      </c>
      <c r="S16" s="80">
        <f>IF(D12="J",C12/1000*5.29*0.76,C12/1000*5.88*0.76)</f>
        <v>0</v>
      </c>
      <c r="T16" s="80">
        <f>IF(D12="J",C12/1000*2.21*0.76,C12/1000*2.45*0.76)</f>
        <v>0</v>
      </c>
      <c r="U16" s="80">
        <f>IF(D13="J",C13/1000*7.49*0.76,C13/1000*8.32*0.76)</f>
        <v>0</v>
      </c>
      <c r="V16" s="80">
        <f>IF(D13="J",C13/1000*4.85*0.76,C13/1000*5.39*0.76)</f>
        <v>0</v>
      </c>
      <c r="W16" s="80">
        <f>IF(D13="J",C13/1000*2.21*0.76,C13/1000*2.45*0.76)</f>
        <v>0</v>
      </c>
    </row>
    <row r="17" spans="1:13" ht="12.75">
      <c r="A17" s="73">
        <v>7</v>
      </c>
      <c r="B17" s="73" t="s">
        <v>23</v>
      </c>
      <c r="C17" s="74">
        <f>BeitragTV!C17</f>
        <v>0</v>
      </c>
      <c r="D17" s="75">
        <f>BeitragTV!D17</f>
        <v>0</v>
      </c>
      <c r="E17" s="76">
        <f>BeitragTV!E17</f>
        <v>0</v>
      </c>
      <c r="F17" s="77">
        <f>LOOKUP(G9,N29:N34,O29:O34)</f>
        <v>0</v>
      </c>
      <c r="G17" s="77">
        <f>LOOKUP(G9,N29:N34,P29:P34)</f>
        <v>0</v>
      </c>
      <c r="H17" s="77">
        <f>LOOKUP(G9,N29:N34,Q29:Q34)</f>
        <v>0</v>
      </c>
      <c r="I17" s="78"/>
      <c r="J17" s="78"/>
      <c r="K17" s="78"/>
      <c r="L17" s="78"/>
      <c r="M17" s="78"/>
    </row>
    <row r="18" spans="1:21" ht="12.75">
      <c r="A18" s="73">
        <v>8</v>
      </c>
      <c r="B18" s="73" t="s">
        <v>24</v>
      </c>
      <c r="C18" s="74">
        <f>BeitragTV!C18</f>
        <v>0</v>
      </c>
      <c r="D18" s="75">
        <f>BeitragTV!D18</f>
        <v>0</v>
      </c>
      <c r="E18" s="76">
        <f>BeitragTV!E18</f>
        <v>0</v>
      </c>
      <c r="F18" s="77">
        <f>LOOKUP(G9,N29:N34,R29:R34)</f>
        <v>0</v>
      </c>
      <c r="G18" s="77">
        <f>LOOKUP(G9,N29:N34,S29:S34)</f>
        <v>0</v>
      </c>
      <c r="H18" s="77">
        <f>LOOKUP(G9,N29:N34,T29:T34)</f>
        <v>0</v>
      </c>
      <c r="I18" s="78"/>
      <c r="J18" s="78"/>
      <c r="K18" s="78"/>
      <c r="L18" s="78"/>
      <c r="M18" s="78"/>
      <c r="O18" s="57" t="s">
        <v>20</v>
      </c>
      <c r="R18" s="57" t="s">
        <v>25</v>
      </c>
      <c r="U18" s="57" t="s">
        <v>26</v>
      </c>
    </row>
    <row r="19" spans="1:23" ht="12.75">
      <c r="A19" s="73">
        <v>9</v>
      </c>
      <c r="B19" s="73" t="s">
        <v>27</v>
      </c>
      <c r="C19" s="74">
        <f>BeitragTV!C19</f>
        <v>0</v>
      </c>
      <c r="D19" s="75">
        <f>BeitragTV!D19</f>
        <v>0</v>
      </c>
      <c r="E19" s="76">
        <f>BeitragTV!E19</f>
        <v>0</v>
      </c>
      <c r="F19" s="77">
        <f>LOOKUP(G9,N29:N34,U29:U34)</f>
        <v>0</v>
      </c>
      <c r="G19" s="77">
        <f>LOOKUP(G9,N29:N34,V29:V34)</f>
        <v>0</v>
      </c>
      <c r="H19" s="77">
        <f>LOOKUP(G9,N29:N34,W29:W34)</f>
        <v>0</v>
      </c>
      <c r="I19" s="78"/>
      <c r="J19" s="78"/>
      <c r="K19" s="78"/>
      <c r="L19" s="78"/>
      <c r="M19" s="78"/>
      <c r="N19" s="72" t="s">
        <v>15</v>
      </c>
      <c r="O19" s="72" t="s">
        <v>19</v>
      </c>
      <c r="P19" s="72" t="s">
        <v>17</v>
      </c>
      <c r="Q19" s="72" t="s">
        <v>18</v>
      </c>
      <c r="R19" s="72" t="s">
        <v>19</v>
      </c>
      <c r="S19" s="72" t="s">
        <v>17</v>
      </c>
      <c r="T19" s="72" t="s">
        <v>18</v>
      </c>
      <c r="U19" s="72" t="s">
        <v>19</v>
      </c>
      <c r="V19" s="72" t="s">
        <v>17</v>
      </c>
      <c r="W19" s="72" t="s">
        <v>18</v>
      </c>
    </row>
    <row r="20" spans="1:23" ht="12.75">
      <c r="A20" s="73">
        <v>10</v>
      </c>
      <c r="B20" s="73" t="s">
        <v>28</v>
      </c>
      <c r="C20" s="74">
        <f>BeitragTV!C20</f>
        <v>0</v>
      </c>
      <c r="D20" s="75">
        <f>BeitragTV!D20</f>
        <v>0</v>
      </c>
      <c r="E20" s="76">
        <f>BeitragTV!E20</f>
        <v>0</v>
      </c>
      <c r="F20" s="77">
        <f>LOOKUP(G9,N38:N43,O38:O43)</f>
        <v>0</v>
      </c>
      <c r="G20" s="77">
        <f>LOOKUP(G9,N38:N43,P38:P43)</f>
        <v>0</v>
      </c>
      <c r="H20" s="77">
        <f>LOOKUP(G9,N38:N43,Q38:Q43)</f>
        <v>0</v>
      </c>
      <c r="I20" s="78"/>
      <c r="J20" s="78"/>
      <c r="K20" s="78"/>
      <c r="L20" s="78"/>
      <c r="M20" s="78"/>
      <c r="N20" s="57">
        <v>500</v>
      </c>
      <c r="O20" s="80">
        <f>IF(D14="J",C14/1000*6.61,C14/1000*7.34)</f>
        <v>0</v>
      </c>
      <c r="P20" s="80">
        <f>IF(D14="J",C14/1000*4.41,C14/1000*4.9)</f>
        <v>0</v>
      </c>
      <c r="Q20" s="80">
        <f>IF(D14="J",C14/1000*2.21,C14/1000*2.45)</f>
        <v>0</v>
      </c>
      <c r="R20" s="80">
        <f>IF(D15="J",C15/1000*6.61,C15/1000*7.34)</f>
        <v>0</v>
      </c>
      <c r="S20" s="80">
        <f>IF(D15="J",C15/1000*4.41,C15/1000*4.9)</f>
        <v>0</v>
      </c>
      <c r="T20" s="80">
        <f>IF(D15="J",C15/1000*2.21,C15/1000*2.45)</f>
        <v>0</v>
      </c>
      <c r="U20" s="80">
        <f>IF(D16="J",C16/1000*11.02,C16/1000*12.24)</f>
        <v>0</v>
      </c>
      <c r="V20" s="80">
        <f>IF(D16="J",C16/1000*6.61,C16/1000*7.34)</f>
        <v>0</v>
      </c>
      <c r="W20" s="80">
        <f>IF(D16="J",C16/1000*3.53,C16/1000*3.93)</f>
        <v>0</v>
      </c>
    </row>
    <row r="21" spans="1:23" ht="12.75">
      <c r="A21" s="73">
        <v>11</v>
      </c>
      <c r="B21" s="73" t="s">
        <v>29</v>
      </c>
      <c r="C21" s="74">
        <f>BeitragTV!C21</f>
        <v>0</v>
      </c>
      <c r="D21" s="75">
        <f>BeitragTV!D21</f>
        <v>0</v>
      </c>
      <c r="E21" s="76">
        <f>BeitragTV!E21</f>
        <v>0</v>
      </c>
      <c r="F21" s="77">
        <f>LOOKUP(G9,N38:N43,R38:R43)</f>
        <v>0</v>
      </c>
      <c r="G21" s="77">
        <f>LOOKUP(G9,N38:N43,S38:S43)</f>
        <v>0</v>
      </c>
      <c r="H21" s="77">
        <f>LOOKUP(G9,N38:N43,T38:T43)</f>
        <v>0</v>
      </c>
      <c r="I21" s="78"/>
      <c r="J21" s="78"/>
      <c r="K21" s="78"/>
      <c r="L21" s="78"/>
      <c r="M21" s="78"/>
      <c r="N21" s="58">
        <v>1000</v>
      </c>
      <c r="O21" s="80">
        <f>IF(D14="J",C14/1000*6.61*0.96,C14/1000*7.34*0.96)</f>
        <v>0</v>
      </c>
      <c r="P21" s="80">
        <f>IF(D14="J",C14/1000*4.41*0.96,C14/1000*4.9*0.96)</f>
        <v>0</v>
      </c>
      <c r="Q21" s="80">
        <f>IF(D14="J",C14/1000*2.21*0.96,C14/1000*2.45*0.96)</f>
        <v>0</v>
      </c>
      <c r="R21" s="80">
        <f>IF(D15="J",C15/1000*6.61*0.96,C15/1000*7.34*0.96)</f>
        <v>0</v>
      </c>
      <c r="S21" s="80">
        <f>IF(D15="J",C15/1000*4.41*0.96,C15/1000*4.9*0.96)</f>
        <v>0</v>
      </c>
      <c r="T21" s="80">
        <f>IF(D15="J",C15/1000*2.21*0.96,C15/1000*2.45*0.96)</f>
        <v>0</v>
      </c>
      <c r="U21" s="80">
        <f>IF(D16="J",C16/1000*11.02*0.96,C16/1000*12.24*0.96)</f>
        <v>0</v>
      </c>
      <c r="V21" s="80">
        <f>IF(D16="J",C16/1000*6.61*0.96,C16/1000*7.34*0.96)</f>
        <v>0</v>
      </c>
      <c r="W21" s="80">
        <f>IF(D16="J",C16/1000*3.53*0.96,C16/1000*3.93*0.96)</f>
        <v>0</v>
      </c>
    </row>
    <row r="22" spans="1:23" ht="12.75">
      <c r="A22" s="73">
        <v>12</v>
      </c>
      <c r="B22" s="73" t="s">
        <v>30</v>
      </c>
      <c r="C22" s="74">
        <f>BeitragTV!C22</f>
        <v>0</v>
      </c>
      <c r="D22" s="75">
        <f>BeitragTV!D22</f>
        <v>0</v>
      </c>
      <c r="E22" s="73">
        <f>BeitragTV!E22</f>
        <v>0</v>
      </c>
      <c r="F22" s="77">
        <f>LOOKUP(G9,N38:N43,U38:U43)</f>
        <v>0</v>
      </c>
      <c r="G22" s="77">
        <f>LOOKUP(G9,N38:N43,V38:V43)</f>
        <v>0</v>
      </c>
      <c r="H22" s="77">
        <f>LOOKUP(G9,N38:N43,W38:W43)</f>
        <v>0</v>
      </c>
      <c r="I22" s="78"/>
      <c r="J22" s="78"/>
      <c r="K22" s="78"/>
      <c r="L22" s="78"/>
      <c r="M22" s="78"/>
      <c r="N22" s="58">
        <v>2000</v>
      </c>
      <c r="O22" s="80">
        <f>IF(D14="J",C14/1000*6.61*0.89,C14/1000*7.34*0.89)</f>
        <v>0</v>
      </c>
      <c r="P22" s="80">
        <f>IF(D14="J",C14/1000*4.41*0.89,C14/1000*4.9*0.89)</f>
        <v>0</v>
      </c>
      <c r="Q22" s="80">
        <f>IF(D14="J",C14/1000*2.21*0.89,C14/1000*2.45*0.89)</f>
        <v>0</v>
      </c>
      <c r="R22" s="80">
        <f>IF(D15="J",C15/1000*6.61*0.89,C15/1000*7.34*0.89)</f>
        <v>0</v>
      </c>
      <c r="S22" s="80">
        <f>IF(D15="J",C15/1000*4.41*0.89,C15/1000*4.9*0.89)</f>
        <v>0</v>
      </c>
      <c r="T22" s="80">
        <f>IF(D15="J",C15/1000*2.21*0.89,C15/1000*2.45*0.89)</f>
        <v>0</v>
      </c>
      <c r="U22" s="80">
        <f>IF(D16="J",C16/1000*11.02*0.89,C16/1000*12.24*0.89)</f>
        <v>0</v>
      </c>
      <c r="V22" s="80">
        <f>IF(D16="J",C16/1000*6.61*0.89,C16/1000*7.34*0.89)</f>
        <v>0</v>
      </c>
      <c r="W22" s="80">
        <f>IF(D16="J",C16/1000*2.21*0.89,C16/1000*2.45*0.89)</f>
        <v>0</v>
      </c>
    </row>
    <row r="23" spans="1:23" ht="12.75">
      <c r="A23" s="62"/>
      <c r="B23" s="62"/>
      <c r="C23" s="62"/>
      <c r="D23" s="62"/>
      <c r="E23" s="62"/>
      <c r="F23" s="62"/>
      <c r="G23" s="62"/>
      <c r="H23" s="62"/>
      <c r="I23" s="62"/>
      <c r="J23" s="79"/>
      <c r="K23" s="79"/>
      <c r="L23" s="79"/>
      <c r="M23" s="79"/>
      <c r="N23" s="58">
        <v>2500</v>
      </c>
      <c r="O23" s="80">
        <f>IF(D14="J",C14/1000*6.61*0.86,C14/1000*7.34*0.86)</f>
        <v>0</v>
      </c>
      <c r="P23" s="80">
        <f>IF(D14="J",C14/1000*4.41*0.86,C14/1000*4.9*0.86)</f>
        <v>0</v>
      </c>
      <c r="Q23" s="80">
        <f>IF(D14="J",C14/1000*2.21*0.86,C14/1000*2.45*0.86)</f>
        <v>0</v>
      </c>
      <c r="R23" s="80">
        <f>IF(D15="J",C15/1000*6.61*0.86,C15/1000*7.34*0.86)</f>
        <v>0</v>
      </c>
      <c r="S23" s="80">
        <f>IF(D15="J",C15/1000*4.41*0.86,C15/1000*4.9*0.86)</f>
        <v>0</v>
      </c>
      <c r="T23" s="80">
        <f>IF(D15="J",C15/1000*2.21*0.86,C15/1000*2.45*0.86)</f>
        <v>0</v>
      </c>
      <c r="U23" s="80">
        <f>IF(D16="J",C16/1000*11.02*0.86,C16/1000*12.24*0.86)</f>
        <v>0</v>
      </c>
      <c r="V23" s="80">
        <f>IF(D16="J",C16/1000*6.61*0.86,C16/1000*7.34*0.86)</f>
        <v>0</v>
      </c>
      <c r="W23" s="80">
        <f>IF(D16="J",C16/1000*2.21*0.86,C16/1000*2.45*0.86)</f>
        <v>0</v>
      </c>
    </row>
    <row r="24" spans="1:23" ht="12.75">
      <c r="A24" s="62"/>
      <c r="B24" s="62"/>
      <c r="C24" s="62"/>
      <c r="D24" s="62"/>
      <c r="E24" s="62"/>
      <c r="F24" s="62"/>
      <c r="G24" s="62"/>
      <c r="H24" s="62"/>
      <c r="I24" s="62"/>
      <c r="N24" s="58">
        <v>3000</v>
      </c>
      <c r="O24" s="80">
        <f>IF(D14="J",C14/1000*6.61*0.845,C14/1000*7.34*0.845)</f>
        <v>0</v>
      </c>
      <c r="P24" s="80">
        <f>IF(D14="J",C14/1000*4.41*0.845,C14/1000*4.9*0.845)</f>
        <v>0</v>
      </c>
      <c r="Q24" s="80">
        <f>IF(D14="J",C14/1000*2.21*0.845,C14/1000*2.45*0.845)</f>
        <v>0</v>
      </c>
      <c r="R24" s="80">
        <f>IF(D15="J",C15/1000*6.61*0.845,C15/1000*7.34*0.845)</f>
        <v>0</v>
      </c>
      <c r="S24" s="80">
        <f>IF(D15="J",C15/1000*4.41*0.845,C15/1000*4.9*0.845)</f>
        <v>0</v>
      </c>
      <c r="T24" s="80">
        <f>IF(D15="J",C15/1000*2.21*0.845,C15/1000*2.45*0.845)</f>
        <v>0</v>
      </c>
      <c r="U24" s="80">
        <f>IF(D16="J",C16/1000*11.02*0.845,C16/1000*12.24*0.845)</f>
        <v>0</v>
      </c>
      <c r="V24" s="80">
        <f>IF(D16="J",C16/1000*6.61*0.845,C16/1000*7.34*0.845)</f>
        <v>0</v>
      </c>
      <c r="W24" s="80">
        <f>IF(D16="J",C16/1000*2.21*0.845,C16/1000*2.45*0.845)</f>
        <v>0</v>
      </c>
    </row>
    <row r="25" spans="1:23" ht="15">
      <c r="A25" s="63" t="s">
        <v>31</v>
      </c>
      <c r="B25" s="63" t="s">
        <v>32</v>
      </c>
      <c r="C25" s="63"/>
      <c r="D25" s="63"/>
      <c r="E25" s="63"/>
      <c r="F25" s="62"/>
      <c r="G25" s="63"/>
      <c r="H25" s="63"/>
      <c r="I25" s="62"/>
      <c r="N25" s="58">
        <v>5000</v>
      </c>
      <c r="O25" s="80">
        <f>IF(D14="J",C14/1000*6.61*0.76,C14/1000*7.34*0.76)</f>
        <v>0</v>
      </c>
      <c r="P25" s="80">
        <f>IF(D14="J",C14/1000*4.41*0.76,C14/1000*4.9*0.76)</f>
        <v>0</v>
      </c>
      <c r="Q25" s="80">
        <f>IF(D14="J",C14/1000*2.21*0.76,C14/1000*2.45*0.76)</f>
        <v>0</v>
      </c>
      <c r="R25" s="80">
        <f>IF(D15="J",C15/1000*6.61*0.76,C15/1000*7.34*0.76)</f>
        <v>0</v>
      </c>
      <c r="S25" s="80">
        <f>IF(D15="J",C15/1000*4.41*0.76,C15/1000*4.9*0.76)</f>
        <v>0</v>
      </c>
      <c r="T25" s="80">
        <f>IF(D15="J",C15/1000*2.21*0.76,C15/1000*2.45*0.76)</f>
        <v>0</v>
      </c>
      <c r="U25" s="80">
        <f>IF(D16="J",C16/1000*11.02*0.76,C16/1000*12.24*0.76)</f>
        <v>0</v>
      </c>
      <c r="V25" s="80">
        <f>IF(D16="J",C16/1000*6.61*0.76,C16/1000*7.34*0.76)</f>
        <v>0</v>
      </c>
      <c r="W25" s="80">
        <f>IF(D16="J",C16/1000*2.21*0.76,C16/1000*2.45*0.76)</f>
        <v>0</v>
      </c>
    </row>
    <row r="26" spans="1:9" ht="12.75">
      <c r="A26" s="62"/>
      <c r="B26" s="62"/>
      <c r="C26" s="62"/>
      <c r="D26" s="62"/>
      <c r="E26" s="62"/>
      <c r="F26" s="62"/>
      <c r="G26" s="62"/>
      <c r="H26" s="62"/>
      <c r="I26" s="62"/>
    </row>
    <row r="27" spans="1:21" ht="12.75">
      <c r="A27" s="64" t="s">
        <v>2</v>
      </c>
      <c r="B27" s="64"/>
      <c r="C27" s="65" t="s">
        <v>33</v>
      </c>
      <c r="D27" s="65" t="s">
        <v>4</v>
      </c>
      <c r="E27" s="65"/>
      <c r="F27" s="64" t="s">
        <v>34</v>
      </c>
      <c r="G27" s="64"/>
      <c r="H27" s="64"/>
      <c r="I27" s="62"/>
      <c r="O27" s="57" t="s">
        <v>23</v>
      </c>
      <c r="R27" s="57" t="s">
        <v>24</v>
      </c>
      <c r="U27" s="57" t="s">
        <v>27</v>
      </c>
    </row>
    <row r="28" spans="1:23" ht="12.75">
      <c r="A28" s="64" t="s">
        <v>11</v>
      </c>
      <c r="B28" s="64" t="s">
        <v>12</v>
      </c>
      <c r="C28" s="65" t="s">
        <v>61</v>
      </c>
      <c r="D28" s="65" t="s">
        <v>14</v>
      </c>
      <c r="E28" s="65"/>
      <c r="F28" s="65" t="s">
        <v>35</v>
      </c>
      <c r="G28" s="65" t="s">
        <v>36</v>
      </c>
      <c r="H28" s="65" t="s">
        <v>37</v>
      </c>
      <c r="I28" s="62"/>
      <c r="N28" s="72" t="s">
        <v>15</v>
      </c>
      <c r="O28" s="72" t="s">
        <v>19</v>
      </c>
      <c r="P28" s="72" t="s">
        <v>17</v>
      </c>
      <c r="Q28" s="72" t="s">
        <v>18</v>
      </c>
      <c r="R28" s="72" t="s">
        <v>19</v>
      </c>
      <c r="S28" s="72" t="s">
        <v>17</v>
      </c>
      <c r="T28" s="72" t="s">
        <v>18</v>
      </c>
      <c r="U28" s="72" t="s">
        <v>19</v>
      </c>
      <c r="V28" s="72" t="s">
        <v>17</v>
      </c>
      <c r="W28" s="72" t="s">
        <v>18</v>
      </c>
    </row>
    <row r="29" spans="1:23" ht="12.75">
      <c r="A29" s="73">
        <v>1</v>
      </c>
      <c r="B29" s="73" t="s">
        <v>38</v>
      </c>
      <c r="C29" s="74">
        <f>BeitragTV!C29</f>
        <v>0</v>
      </c>
      <c r="D29" s="75">
        <f>BeitragTV!D29</f>
        <v>0</v>
      </c>
      <c r="E29" s="73"/>
      <c r="F29" s="77">
        <f>IF(D29="J",C29/1000*3.53,C29/1000*3.92)</f>
        <v>0</v>
      </c>
      <c r="G29" s="77">
        <f>IF(D29="J",C29/1000*3.09,C29/1000*3.43)</f>
        <v>0</v>
      </c>
      <c r="H29" s="77">
        <f>IF(D29="J",C29/1000*2.21,C29/1000*2.45)</f>
        <v>0</v>
      </c>
      <c r="I29" s="62"/>
      <c r="N29" s="57">
        <v>500</v>
      </c>
      <c r="O29" s="80">
        <f>IF(D17="J",C17/1000*5.72,C17/1000*6.36)</f>
        <v>0</v>
      </c>
      <c r="P29" s="80">
        <f>IF(D17="J",C17/1000*4.41,C17/1000*4.9)</f>
        <v>0</v>
      </c>
      <c r="Q29" s="80">
        <f>IF(D17="J",C17/1000*2.21,C17/1000*2.45)</f>
        <v>0</v>
      </c>
      <c r="R29" s="80">
        <f>IF(D18="J",C18/1000*5.72,C18/1000*6.36)</f>
        <v>0</v>
      </c>
      <c r="S29" s="80">
        <f>IF(D18="J",C18/1000*4.41,C18/1000*4.9)</f>
        <v>0</v>
      </c>
      <c r="T29" s="80">
        <f>IF(D18="J",C18/1000*2.21,C18/1000*2.45)</f>
        <v>0</v>
      </c>
      <c r="U29" s="80">
        <f>IF(D19="J",C19/1000*8.81,C19/1000*9.79)</f>
        <v>0</v>
      </c>
      <c r="V29" s="80">
        <f>IF(D19="J",C19/1000*4.41,C19/1000*4.9)</f>
        <v>0</v>
      </c>
      <c r="W29" s="80">
        <f>IF(D19="J",C19/1000*2.21,C19/1000*2.45)</f>
        <v>0</v>
      </c>
    </row>
    <row r="30" spans="1:23" ht="12.75">
      <c r="A30" s="73">
        <v>2</v>
      </c>
      <c r="B30" s="73" t="s">
        <v>39</v>
      </c>
      <c r="C30" s="74">
        <f>BeitragTV!C30</f>
        <v>0</v>
      </c>
      <c r="D30" s="75">
        <f>BeitragTV!D30</f>
        <v>0</v>
      </c>
      <c r="E30" s="73"/>
      <c r="F30" s="77">
        <f>IF(D30="J",C30/1000*3.09,C30/1000*3.43)</f>
        <v>0</v>
      </c>
      <c r="G30" s="77">
        <f>IF(D30="J",C30/1000*2.65,C30/1000*2.94)</f>
        <v>0</v>
      </c>
      <c r="H30" s="77">
        <f>IF(D30="J",C30/1000*2.21,C30/1000*2.45)</f>
        <v>0</v>
      </c>
      <c r="I30" s="62"/>
      <c r="N30" s="58">
        <v>1000</v>
      </c>
      <c r="O30" s="80">
        <f>IF(D17="J",C17/1000*5.72*0.96,C17/1000*6.36*0.96)</f>
        <v>0</v>
      </c>
      <c r="P30" s="80">
        <f>IF(D17="J",C17/1000*4.41*0.96,C17/1000*4.9*0.96)</f>
        <v>0</v>
      </c>
      <c r="Q30" s="80">
        <f>IF(D17="J",C17/1000*2.21*0.96,C17/1000*2.45*0.96)</f>
        <v>0</v>
      </c>
      <c r="R30" s="80">
        <f>IF(D18="J",C18/1000*5.72*0.96,C18/1000*6.36*0.96)</f>
        <v>0</v>
      </c>
      <c r="S30" s="80">
        <f>IF(D18="J",C18/1000*4.41*0.96,C18/1000*4.9*0.96)</f>
        <v>0</v>
      </c>
      <c r="T30" s="80">
        <f>IF(D18="J",C18/1000*2.21*0.96,C18/1000*2.45*0.96)</f>
        <v>0</v>
      </c>
      <c r="U30" s="80">
        <f>IF(D19="J",C19/1000*8.81*0.96,C19/1000*9.79*0.96)</f>
        <v>0</v>
      </c>
      <c r="V30" s="80">
        <f>IF(D19="J",C19/1000*4.41*0.96,C19/1000*4.9*0.96)</f>
        <v>0</v>
      </c>
      <c r="W30" s="80">
        <f>IF(D19="J",C19/1000*2.21*0.96,C19/1000*2.45*0.96)</f>
        <v>0</v>
      </c>
    </row>
    <row r="31" spans="1:23" ht="12.75">
      <c r="A31" s="73">
        <v>3</v>
      </c>
      <c r="B31" s="73" t="s">
        <v>40</v>
      </c>
      <c r="C31" s="74">
        <f>BeitragTV!C31</f>
        <v>0</v>
      </c>
      <c r="D31" s="75">
        <f>BeitragTV!D31</f>
        <v>0</v>
      </c>
      <c r="E31" s="73"/>
      <c r="F31" s="77">
        <f>IF(D31="J",C31/1000*6.61,C31/1000*7.34)</f>
        <v>0</v>
      </c>
      <c r="G31" s="77">
        <f>IF(D31="J",C31/1000*5.72,C31/1000*6.36)</f>
        <v>0</v>
      </c>
      <c r="H31" s="77">
        <f>IF(D31="J",C31/1000*4.41,C31/1000*4.9)</f>
        <v>0</v>
      </c>
      <c r="I31" s="62"/>
      <c r="N31" s="58">
        <v>2000</v>
      </c>
      <c r="O31" s="80">
        <f>IF(D17="J",C17/1000*5.72*0.89,C17/1000*6.36*0.89)</f>
        <v>0</v>
      </c>
      <c r="P31" s="80">
        <f>IF(D17="J",C17/1000*4.41*0.89,C17/1000*4.9*0.89)</f>
        <v>0</v>
      </c>
      <c r="Q31" s="80">
        <f>IF(D17="J",C17/1000*2.21*0.89,C17/1000*2.45*0.89)</f>
        <v>0</v>
      </c>
      <c r="R31" s="80">
        <f>IF(D18="J",C18/1000*5.72*0.89,C18/1000*6.36*0.89)</f>
        <v>0</v>
      </c>
      <c r="S31" s="80">
        <f>IF(D18="J",C18/1000*4.41*0.89,C18/1000*4.9*0.89)</f>
        <v>0</v>
      </c>
      <c r="T31" s="80">
        <f>IF(D18="J",C18/1000*2.21*0.89,C18/1000*2.45*0.89)</f>
        <v>0</v>
      </c>
      <c r="U31" s="80">
        <f>IF(D19="J",C19/1000*8.81*0.89,C19/1000*9.79*0.89)</f>
        <v>0</v>
      </c>
      <c r="V31" s="80">
        <f>IF(D19="J",C19/1000*4.41*0.89,C19/1000*4.9*0.89)</f>
        <v>0</v>
      </c>
      <c r="W31" s="80">
        <f>IF(D19="J",C19/1000*2.21*0.89,C19/1000*2.45*0.89)</f>
        <v>0</v>
      </c>
    </row>
    <row r="32" spans="1:23" ht="12.75">
      <c r="A32" s="73">
        <v>4</v>
      </c>
      <c r="B32" s="73" t="s">
        <v>41</v>
      </c>
      <c r="C32" s="74">
        <f>BeitragTV!C32</f>
        <v>0</v>
      </c>
      <c r="D32" s="75">
        <f>BeitragTV!D32</f>
        <v>0</v>
      </c>
      <c r="E32" s="73"/>
      <c r="F32" s="77">
        <f>IF(D32="J",C32/1000*3.53,C32/1000*3.92)</f>
        <v>0</v>
      </c>
      <c r="G32" s="77">
        <f>IF(D32="J",C32/1000*3.09,C32/1000*3.43)</f>
        <v>0</v>
      </c>
      <c r="H32" s="77">
        <f>IF(D32="J",C32/1000*2.65,C32/1000*2.94)</f>
        <v>0</v>
      </c>
      <c r="I32" s="62"/>
      <c r="N32" s="58">
        <v>2500</v>
      </c>
      <c r="O32" s="80">
        <f>IF(D17="J",C17/1000*5.72*0.86,C17/1000*6.36*0.86)</f>
        <v>0</v>
      </c>
      <c r="P32" s="80">
        <f>IF(D17="J",C17/1000*4.41*0.86,C17/1000*4.9*0.86)</f>
        <v>0</v>
      </c>
      <c r="Q32" s="80">
        <f>IF(D17="J",C17/1000*2.21*0.86,C17/1000*2.45*0.86)</f>
        <v>0</v>
      </c>
      <c r="R32" s="80">
        <f>IF(D18="J",C18/1000*5.72*0.86,C18/1000*6.36*0.86)</f>
        <v>0</v>
      </c>
      <c r="S32" s="80">
        <f>IF(D18="J",C18/1000*4.41*0.86,C18/1000*4.9*0.86)</f>
        <v>0</v>
      </c>
      <c r="T32" s="80">
        <f>IF(D18="J",C18/1000*2.21*0.86,C18/1000*2.45*0.86)</f>
        <v>0</v>
      </c>
      <c r="U32" s="80">
        <f>IF(D19="J",C19/1000*8.81*0.86,C19/1000*9.79*0.86)</f>
        <v>0</v>
      </c>
      <c r="V32" s="80">
        <f>IF(D19="J",C19/1000*4.41*0.86,C19/1000*4.9*0.86)</f>
        <v>0</v>
      </c>
      <c r="W32" s="80">
        <f>IF(D19="J",C19/1000*2.21*0.86,C19/1000*2.45*0.86)</f>
        <v>0</v>
      </c>
    </row>
    <row r="33" spans="1:23" ht="12.75">
      <c r="A33" s="73">
        <v>5</v>
      </c>
      <c r="B33" s="73" t="s">
        <v>42</v>
      </c>
      <c r="C33" s="74">
        <f>BeitragTV!C33</f>
        <v>0</v>
      </c>
      <c r="D33" s="75">
        <f>BeitragTV!D33</f>
        <v>0</v>
      </c>
      <c r="E33" s="73"/>
      <c r="F33" s="77">
        <f>IF(D33="J",C33/1000*6.61,C33/1000*7.34)</f>
        <v>0</v>
      </c>
      <c r="G33" s="77">
        <f>IF(D33="J",C33/1000*5.72,C33/1000*6.36)</f>
        <v>0</v>
      </c>
      <c r="H33" s="77">
        <f>IF(D33="J",C33/1000*4.41,C33/1000*4.9)</f>
        <v>0</v>
      </c>
      <c r="I33" s="62"/>
      <c r="N33" s="58">
        <v>3000</v>
      </c>
      <c r="O33" s="80">
        <f>IF(D17="J",C17/1000*5.72*0.845,C17/1000*6.36*0.845)</f>
        <v>0</v>
      </c>
      <c r="P33" s="80">
        <f>IF(D17="J",C17/1000*4.41*0.845,C17/1000*4.9*0.845)</f>
        <v>0</v>
      </c>
      <c r="Q33" s="80">
        <f>IF(D17="J",C17/1000*2.21*0.845,C17/1000*2.45*0.845)</f>
        <v>0</v>
      </c>
      <c r="R33" s="80">
        <f>IF(D18="J",C18/1000*5.72*0.845,C18/1000*6.36*0.845)</f>
        <v>0</v>
      </c>
      <c r="S33" s="80">
        <f>IF(D18="J",C18/1000*4.41*0.845,C18/1000*4.9*0.845)</f>
        <v>0</v>
      </c>
      <c r="T33" s="80">
        <f>IF(D18="J",C18/1000*2.21*0.845,C18/1000*2.45*0.845)</f>
        <v>0</v>
      </c>
      <c r="U33" s="80">
        <f>IF(D19="J",C19/1000*8.81*0.845,C19/1000*9.79*0.845)</f>
        <v>0</v>
      </c>
      <c r="V33" s="80">
        <f>IF(D19="J",C19/1000*4.41*0.845,C19/1000*4.9*0.845)</f>
        <v>0</v>
      </c>
      <c r="W33" s="80">
        <f>IF(D19="J",C19/1000*2.21*0.845,C19/1000*2.45*0.845)</f>
        <v>0</v>
      </c>
    </row>
    <row r="34" spans="1:23" ht="12.75">
      <c r="A34" s="73">
        <v>6</v>
      </c>
      <c r="B34" s="73" t="s">
        <v>28</v>
      </c>
      <c r="C34" s="74">
        <f>BeitragTV!C34</f>
        <v>0</v>
      </c>
      <c r="D34" s="75">
        <f>BeitragTV!D34</f>
        <v>0</v>
      </c>
      <c r="E34" s="73"/>
      <c r="F34" s="77">
        <f>IF(D34="J",C34/1000*5.72,C34/1000*6.36)</f>
        <v>0</v>
      </c>
      <c r="G34" s="77">
        <f>IF(D34="J",C34/1000*5.29,C34/1000*5.88)</f>
        <v>0</v>
      </c>
      <c r="H34" s="77">
        <f>IF(D34="J",C34/1000*4.41,C34/1000*4.9)</f>
        <v>0</v>
      </c>
      <c r="I34" s="62"/>
      <c r="N34" s="58">
        <v>5000</v>
      </c>
      <c r="O34" s="80">
        <f>IF(D17="J",C17/1000*5.72*0.76,C17/1000*6.36*0.76)</f>
        <v>0</v>
      </c>
      <c r="P34" s="80">
        <f>IF(D17="J",C17/1000*4.41*0.76,C17/1000*4.9*0.76)</f>
        <v>0</v>
      </c>
      <c r="Q34" s="80">
        <f>IF(D17="J",C17/1000*2.21*0.76,C17/1000*2.45*0.76)</f>
        <v>0</v>
      </c>
      <c r="R34" s="80">
        <f>IF(D18="J",C18/1000*5.72*0.76,C18/1000*6.36*0.76)</f>
        <v>0</v>
      </c>
      <c r="S34" s="80">
        <f>IF(D18="J",C18/1000*4.41*0.76,C18/1000*4.9*0.76)</f>
        <v>0</v>
      </c>
      <c r="T34" s="80">
        <f>IF(D18="J",C18/1000*2.21*0.76,C18/1000*2.45*0.76)</f>
        <v>0</v>
      </c>
      <c r="U34" s="80">
        <f>IF(D19="J",C19/1000*8.81*0.76,C19/1000*9.79*0.76)</f>
        <v>0</v>
      </c>
      <c r="V34" s="80">
        <f>IF(D19="J",C19/1000*4.41*0.76,C19/1000*4.9*0.76)</f>
        <v>0</v>
      </c>
      <c r="W34" s="80">
        <f>IF(D19="J",C19/1000*2.21*0.76,C19/1000*2.45*0.76)</f>
        <v>0</v>
      </c>
    </row>
    <row r="35" spans="1:9" ht="12.75">
      <c r="A35" s="73">
        <v>7</v>
      </c>
      <c r="B35" s="73" t="s">
        <v>43</v>
      </c>
      <c r="C35" s="74">
        <f>BeitragTV!C35</f>
        <v>0</v>
      </c>
      <c r="D35" s="75">
        <f>BeitragTV!D35</f>
        <v>0</v>
      </c>
      <c r="E35" s="73"/>
      <c r="F35" s="77">
        <f>IF(D35="J",C35/1000*6.61,C35/1000*7.34)</f>
        <v>0</v>
      </c>
      <c r="G35" s="77">
        <f>IF(D35="J",C35/1000*5.72,C35/1000*6.36)</f>
        <v>0</v>
      </c>
      <c r="H35" s="77">
        <f>IF(D35="J",C35/1000*4.41,C35/1000*4.9)</f>
        <v>0</v>
      </c>
      <c r="I35" s="62"/>
    </row>
    <row r="36" spans="1:21" ht="12.75">
      <c r="A36" s="73">
        <v>8</v>
      </c>
      <c r="B36" s="73" t="s">
        <v>44</v>
      </c>
      <c r="C36" s="74">
        <f>BeitragTV!C36</f>
        <v>0</v>
      </c>
      <c r="D36" s="75">
        <f>BeitragTV!D36</f>
        <v>0</v>
      </c>
      <c r="E36" s="73"/>
      <c r="F36" s="77">
        <f>IF(D36="J",C36/1000*8.81,C36/1000*9.79)</f>
        <v>0</v>
      </c>
      <c r="G36" s="77">
        <f>IF(D36="J",C36/1000*7.93,C36/1000*8.81)</f>
        <v>0</v>
      </c>
      <c r="H36" s="77">
        <f>IF(D36="J",C36/1000*6.61,C36/1000*7.34)</f>
        <v>0</v>
      </c>
      <c r="I36" s="62"/>
      <c r="O36" s="57" t="s">
        <v>28</v>
      </c>
      <c r="R36" s="57" t="s">
        <v>29</v>
      </c>
      <c r="U36" s="57" t="s">
        <v>30</v>
      </c>
    </row>
    <row r="37" spans="1:23" ht="12.75">
      <c r="A37" s="73">
        <v>9</v>
      </c>
      <c r="B37" s="73" t="s">
        <v>45</v>
      </c>
      <c r="C37" s="74">
        <f>BeitragTV!C37</f>
        <v>0</v>
      </c>
      <c r="D37" s="75">
        <f>BeitragTV!D37</f>
        <v>0</v>
      </c>
      <c r="E37" s="73"/>
      <c r="F37" s="77">
        <f>IF(D37="J",C37/1000*5.72,C37/1000*6.36)</f>
        <v>0</v>
      </c>
      <c r="G37" s="77">
        <f>IF(D37="J",C37/1000*5.29,C37/1000*5.88)</f>
        <v>0</v>
      </c>
      <c r="H37" s="77">
        <f>IF(D37="J",C37/1000*4.41,C37/1000*4.9)</f>
        <v>0</v>
      </c>
      <c r="I37" s="62"/>
      <c r="N37" s="72" t="s">
        <v>15</v>
      </c>
      <c r="O37" s="72" t="s">
        <v>19</v>
      </c>
      <c r="P37" s="72" t="s">
        <v>17</v>
      </c>
      <c r="Q37" s="72" t="s">
        <v>18</v>
      </c>
      <c r="R37" s="72" t="s">
        <v>19</v>
      </c>
      <c r="S37" s="72" t="s">
        <v>17</v>
      </c>
      <c r="T37" s="72" t="s">
        <v>18</v>
      </c>
      <c r="U37" s="72" t="s">
        <v>19</v>
      </c>
      <c r="V37" s="72" t="s">
        <v>17</v>
      </c>
      <c r="W37" s="72" t="s">
        <v>18</v>
      </c>
    </row>
    <row r="38" spans="1:23" ht="12.75">
      <c r="A38" s="73">
        <v>10</v>
      </c>
      <c r="B38" s="73" t="s">
        <v>46</v>
      </c>
      <c r="C38" s="74">
        <f>BeitragTV!C38</f>
        <v>0</v>
      </c>
      <c r="D38" s="75">
        <f>BeitragTV!D38</f>
        <v>0</v>
      </c>
      <c r="E38" s="73"/>
      <c r="F38" s="77">
        <f>IF(D38="J",C38/1000*6.61,C38/1000*7.34)</f>
        <v>0</v>
      </c>
      <c r="G38" s="77">
        <f>IF(D38="J",C38/1000*5.72,C38/1000*6.36)</f>
        <v>0</v>
      </c>
      <c r="H38" s="77">
        <f>IF(D38="J",C38/1000*4.41,C38/1000*4.9)</f>
        <v>0</v>
      </c>
      <c r="I38" s="62"/>
      <c r="N38" s="57">
        <v>500</v>
      </c>
      <c r="O38" s="81">
        <f>IF(D20="J",C20/1000*5.72,C20/1000*6.36)</f>
        <v>0</v>
      </c>
      <c r="P38" s="81">
        <f>IF(D20="J",C20/1000*4.41,C20/1000*4.9)</f>
        <v>0</v>
      </c>
      <c r="Q38" s="81">
        <f>IF(D20="J",C20/1000*2.21,C20/1000*2.45)</f>
        <v>0</v>
      </c>
      <c r="R38" s="81">
        <f>IF(D21="J",C21/1000*5.72,C21/1000*6.36)</f>
        <v>0</v>
      </c>
      <c r="S38" s="81">
        <f>IF(D21="J",C21/1000*4.41,C21/1000*4.9)</f>
        <v>0</v>
      </c>
      <c r="T38" s="81">
        <f>IF(D21="J",C21/1000*2.21,C21/1000*2.45)</f>
        <v>0</v>
      </c>
      <c r="U38" s="81">
        <f>IF(D22="J",C22/1000*6.61,C22/1000*7.34)</f>
        <v>0</v>
      </c>
      <c r="V38" s="81">
        <f>IF(D22="J",C22/1000*4.41,C22/1000*4.9)</f>
        <v>0</v>
      </c>
      <c r="W38" s="81">
        <f>IF(D22="J",C22/1000*2.21,C22/1000*2.45)</f>
        <v>0</v>
      </c>
    </row>
    <row r="39" spans="1:23" ht="12.75">
      <c r="A39" s="73">
        <v>11</v>
      </c>
      <c r="B39" s="73" t="s">
        <v>47</v>
      </c>
      <c r="C39" s="74">
        <f>BeitragTV!C39</f>
        <v>0</v>
      </c>
      <c r="D39" s="75">
        <f>BeitragTV!D39</f>
        <v>0</v>
      </c>
      <c r="E39" s="73"/>
      <c r="F39" s="77">
        <f>IF(D39="J",C39/1000*8.81,C39/1000*9.79)</f>
        <v>0</v>
      </c>
      <c r="G39" s="77">
        <f>IF(D39="J",C39/1000*7.93,C39/1000*8.81)</f>
        <v>0</v>
      </c>
      <c r="H39" s="77">
        <f>IF(D39="J",C39/1000*6.61,C39/1000*7.34)</f>
        <v>0</v>
      </c>
      <c r="I39" s="62"/>
      <c r="N39" s="58">
        <v>1000</v>
      </c>
      <c r="O39" s="80">
        <f>IF(D20="J",C20/1000*5.72*0.96,C20/1000*6.36*0.96)</f>
        <v>0</v>
      </c>
      <c r="P39" s="80">
        <f>IF(D20="J",C20/1000*4.41*0.96,C20/1000*4.9*0.96)</f>
        <v>0</v>
      </c>
      <c r="Q39" s="80">
        <f>IF(D20="J",C20/1000*2.21*0.96,C20/1000*2.45*0.96)</f>
        <v>0</v>
      </c>
      <c r="R39" s="80">
        <f>IF(D21="J",C21/1000*5.72*0.96,C21/1000*6.36*0.96)</f>
        <v>0</v>
      </c>
      <c r="S39" s="80">
        <f>IF(D21="J",C21/1000*4.41*0.96,C21/1000*4.9*0.96)</f>
        <v>0</v>
      </c>
      <c r="T39" s="80">
        <f>IF(D21="J",C21/1000*2.21*0.96,C21/1000*2.45*0.96)</f>
        <v>0</v>
      </c>
      <c r="U39" s="80">
        <f>IF(D22="J",C22/1000*5.72*0.96,C22/1000*6.36*0.96)</f>
        <v>0</v>
      </c>
      <c r="V39" s="80">
        <f>IF(D22="J",C22/1000*4.41*0.96,C22/1000*4.9*0.96)</f>
        <v>0</v>
      </c>
      <c r="W39" s="80">
        <f>IF(D22="J",C22/1000*2.21*0.96,C22/1000*2.45*0.96)</f>
        <v>0</v>
      </c>
    </row>
    <row r="40" spans="1:23" ht="12.75">
      <c r="A40" s="73">
        <v>12</v>
      </c>
      <c r="B40" s="73" t="s">
        <v>48</v>
      </c>
      <c r="C40" s="74">
        <f>BeitragTV!C40</f>
        <v>0</v>
      </c>
      <c r="D40" s="75">
        <f>BeitragTV!D40</f>
        <v>0</v>
      </c>
      <c r="E40" s="73"/>
      <c r="F40" s="77">
        <f>IF(D40="J",C40/1000*5.29,C40/1000*5.88)</f>
        <v>0</v>
      </c>
      <c r="G40" s="77">
        <f>IF(D40="J",C40/1000*4.85,C40/1000*5.39)</f>
        <v>0</v>
      </c>
      <c r="H40" s="77">
        <f>IF(D40="J",C40/1000*3.97,C40/1000*4.41)</f>
        <v>0</v>
      </c>
      <c r="I40" s="62"/>
      <c r="N40" s="58">
        <v>2000</v>
      </c>
      <c r="O40" s="80">
        <f>IF(D20="J",C20/1000*5.72*0.96,C20/1000*6.36*0.96)</f>
        <v>0</v>
      </c>
      <c r="P40" s="80">
        <f>IF(D20="J",C20/1000*4.41*0.96,C20/1000*4.9*0.89)</f>
        <v>0</v>
      </c>
      <c r="Q40" s="80">
        <f>IF(D20="J",C20/1000*2.21*0.96,C20/1000*2.45*0.89)</f>
        <v>0</v>
      </c>
      <c r="R40" s="80">
        <f>IF(D21="J",C21/1000*5.72*0.89,C21/1000*6.36*0.89)</f>
        <v>0</v>
      </c>
      <c r="S40" s="80">
        <f>IF(D21="J",C21/1000*4.41*0.89,C21/1000*4.9*0.89)</f>
        <v>0</v>
      </c>
      <c r="T40" s="80">
        <f>IF(D21="J",C21/1000*2.21*0.89,C21/1000*2.45*0.89)</f>
        <v>0</v>
      </c>
      <c r="U40" s="80">
        <f>IF(D22="J",C22/1000*5.72*0.89,C22/1000*6.36*0.89)</f>
        <v>0</v>
      </c>
      <c r="V40" s="80">
        <f>IF(D22="J",C22/1000*4.41*0.89,C22/1000*4.9*0.89)</f>
        <v>0</v>
      </c>
      <c r="W40" s="80">
        <f>IF(D22="J",C22/1000*2.21*0.89,C22/1000*2.45*0.89)</f>
        <v>0</v>
      </c>
    </row>
    <row r="41" spans="1:23" ht="12.75">
      <c r="A41" s="73">
        <v>13</v>
      </c>
      <c r="B41" s="73" t="s">
        <v>49</v>
      </c>
      <c r="C41" s="74">
        <f>BeitragTV!C41</f>
        <v>0</v>
      </c>
      <c r="D41" s="75">
        <f>BeitragTV!D41</f>
        <v>0</v>
      </c>
      <c r="E41" s="73"/>
      <c r="F41" s="77">
        <f>IF(D41="J",C41/1000*5.5,C41/1000*6.1)</f>
        <v>0</v>
      </c>
      <c r="G41" s="77">
        <f>IF(D41="J",C41/1000*3.97,C41/1000*4.41)</f>
        <v>0</v>
      </c>
      <c r="H41" s="77">
        <f>IF(D41="J",C41/1000*3.53,C41/1000*3.92)</f>
        <v>0</v>
      </c>
      <c r="I41" s="62"/>
      <c r="N41" s="58">
        <v>2500</v>
      </c>
      <c r="O41" s="80">
        <f>IF(D20="J",C20/1000*5.72*0.96,C20/1000*6.36*0.96)</f>
        <v>0</v>
      </c>
      <c r="P41" s="80">
        <f>IF(D20="J",C20/1000*4.41*0.96,C20/1000*4.9*0.86)</f>
        <v>0</v>
      </c>
      <c r="Q41" s="80">
        <f>IF(D20="J",C20/1000*2.21*0.96,C20/1000*2.45*0.86)</f>
        <v>0</v>
      </c>
      <c r="R41" s="80">
        <f>IF(D21="J",C21/1000*5.72*0.86,C21/1000*6.36*0.86)</f>
        <v>0</v>
      </c>
      <c r="S41" s="80">
        <f>IF(D21="J",C21/1000*4.41*0.86,C21/1000*4.9*0.86)</f>
        <v>0</v>
      </c>
      <c r="T41" s="80">
        <f>IF(D21="J",C21/1000*2.21*0.86,C21/1000*2.45*0.86)</f>
        <v>0</v>
      </c>
      <c r="U41" s="80">
        <f>IF(D22="J",C22/1000*5.72*0.86,C22/1000*6.36*0.86)</f>
        <v>0</v>
      </c>
      <c r="V41" s="80">
        <f>IF(D22="J",C22/1000*4.41*0.86,C22/1000*4.9*0.86)</f>
        <v>0</v>
      </c>
      <c r="W41" s="80">
        <f>IF(D22="J",C22/1000*2.21*0.86,C22/1000*2.45*0.86)</f>
        <v>0</v>
      </c>
    </row>
    <row r="42" spans="1:23" ht="12.75">
      <c r="A42" s="62"/>
      <c r="B42" s="62"/>
      <c r="C42" s="62"/>
      <c r="D42" s="62"/>
      <c r="E42" s="62"/>
      <c r="F42" s="62"/>
      <c r="G42" s="62"/>
      <c r="H42" s="62"/>
      <c r="I42" s="62"/>
      <c r="N42" s="58">
        <v>3000</v>
      </c>
      <c r="O42" s="80">
        <f>IF(D20="J",C20/1000*5.72*0.96,C20/1000*6.36*0.96)</f>
        <v>0</v>
      </c>
      <c r="P42" s="80">
        <f>IF(D20="J",C20/1000*4.41*0.96,C20/1000*4.9*0.845)</f>
        <v>0</v>
      </c>
      <c r="Q42" s="80">
        <f>IF(D20="J",C20/1000*2.21*0.96,C20/1000*2.45*0.845)</f>
        <v>0</v>
      </c>
      <c r="R42" s="80">
        <f>IF(D21="J",C21/1000*5.72*0.845,C21/1000*6.36*0.845)</f>
        <v>0</v>
      </c>
      <c r="S42" s="80">
        <f>IF(D21="J",C21/1000*4.41*0.845,C21/1000*4.9*0.845)</f>
        <v>0</v>
      </c>
      <c r="T42" s="80">
        <f>IF(D21="J",C21/1000*2.21*0.845,C21/1000*2.45*0.845)</f>
        <v>0</v>
      </c>
      <c r="U42" s="80">
        <f>IF(D22="J",C22/1000*5.72*0.845,C22/1000*6.36*0.845)</f>
        <v>0</v>
      </c>
      <c r="V42" s="80">
        <f>IF(D22="J",C22/1000*4.41*0.845,C22/1000*4.9*0.845)</f>
        <v>0</v>
      </c>
      <c r="W42" s="80">
        <f>IF(D22="J",C22/1000*2.21*0.845,C22/1000*2.45*0.845)</f>
        <v>0</v>
      </c>
    </row>
    <row r="43" spans="1:23" ht="12.75">
      <c r="A43" s="62"/>
      <c r="B43" s="62"/>
      <c r="C43" s="62"/>
      <c r="D43" s="62"/>
      <c r="E43" s="62"/>
      <c r="F43" s="62"/>
      <c r="G43" s="62"/>
      <c r="H43" s="62"/>
      <c r="I43" s="62"/>
      <c r="N43" s="58">
        <v>5000</v>
      </c>
      <c r="O43" s="80">
        <f>IF(D20="J",C20/1000*5.72*0.96,C20/1000*6.36*0.96)</f>
        <v>0</v>
      </c>
      <c r="P43" s="80">
        <f>IF(D20="J",C20/1000*4.41*0.96,C20/1000*4.9*0.76)</f>
        <v>0</v>
      </c>
      <c r="Q43" s="80">
        <f>IF(D20="J",C20/1000*2.21*0.96,C20/1000*2.45*0.76)</f>
        <v>0</v>
      </c>
      <c r="R43" s="80">
        <f>IF(D21="J",C21/1000*5.72*0.76,C21/1000*6.36*0.76)</f>
        <v>0</v>
      </c>
      <c r="S43" s="80">
        <f>IF(D21="J",C21/1000*4.41*0.76,C21/1000*4.9*0.76)</f>
        <v>0</v>
      </c>
      <c r="T43" s="80">
        <f>IF(D21="J",C21/1000*2.21*0.76,C21/1000*2.45*0.76)</f>
        <v>0</v>
      </c>
      <c r="U43" s="80">
        <f>IF(D22="J",C22/1000*5.72*0.76,C22/1000*6.36*0.76)</f>
        <v>0</v>
      </c>
      <c r="V43" s="80">
        <f>IF(D22="J",C22/1000*4.41*0.76,C22/1000*4.9*0.76)</f>
        <v>0</v>
      </c>
      <c r="W43" s="80">
        <f>IF(D22="J",C22/1000*2.21*0.76,C22/1000*2.45*0.76)</f>
        <v>0</v>
      </c>
    </row>
    <row r="44" spans="1:9" ht="15">
      <c r="A44" s="63" t="s">
        <v>50</v>
      </c>
      <c r="B44" s="63" t="s">
        <v>51</v>
      </c>
      <c r="C44" s="82" t="s">
        <v>52</v>
      </c>
      <c r="D44" s="82"/>
      <c r="E44" s="82"/>
      <c r="F44" s="63"/>
      <c r="G44" s="63"/>
      <c r="H44" s="62"/>
      <c r="I44" s="62"/>
    </row>
    <row r="45" spans="1:9" ht="12.75">
      <c r="A45" s="62"/>
      <c r="B45" s="62"/>
      <c r="C45" s="62"/>
      <c r="D45" s="62"/>
      <c r="E45" s="62"/>
      <c r="F45" s="62"/>
      <c r="G45" s="62"/>
      <c r="H45" s="62"/>
      <c r="I45" s="62"/>
    </row>
    <row r="46" spans="1:9" ht="12.75">
      <c r="A46" s="64" t="s">
        <v>2</v>
      </c>
      <c r="B46" s="64"/>
      <c r="C46" s="65" t="s">
        <v>33</v>
      </c>
      <c r="D46" s="65" t="s">
        <v>4</v>
      </c>
      <c r="E46" s="65"/>
      <c r="F46" s="64" t="s">
        <v>34</v>
      </c>
      <c r="G46" s="64"/>
      <c r="H46" s="64"/>
      <c r="I46" s="62"/>
    </row>
    <row r="47" spans="1:9" ht="12.75">
      <c r="A47" s="64" t="s">
        <v>11</v>
      </c>
      <c r="B47" s="64" t="s">
        <v>12</v>
      </c>
      <c r="C47" s="65" t="s">
        <v>13</v>
      </c>
      <c r="D47" s="65" t="s">
        <v>14</v>
      </c>
      <c r="E47" s="65"/>
      <c r="F47" s="65" t="s">
        <v>35</v>
      </c>
      <c r="G47" s="65" t="s">
        <v>36</v>
      </c>
      <c r="H47" s="65" t="s">
        <v>37</v>
      </c>
      <c r="I47" s="62"/>
    </row>
    <row r="48" spans="1:9" ht="12.75">
      <c r="A48" s="73">
        <v>1</v>
      </c>
      <c r="B48" s="73" t="s">
        <v>53</v>
      </c>
      <c r="C48" s="74">
        <f>BeitragTV!C48</f>
        <v>0</v>
      </c>
      <c r="D48" s="75">
        <f>BeitragTV!D48</f>
        <v>0</v>
      </c>
      <c r="E48" s="73"/>
      <c r="F48" s="77">
        <f>IF(D48="J",C48/1000*3.3,C48/1000*3.65)</f>
        <v>0</v>
      </c>
      <c r="G48" s="77">
        <f>IF(D48="J",C48/1000*2.21,C48/1000*2.45)</f>
        <v>0</v>
      </c>
      <c r="H48" s="77">
        <f>IF(D48="J",C48/1000*1.76,C48/1000*1.96)</f>
        <v>0</v>
      </c>
      <c r="I48" s="62"/>
    </row>
    <row r="49" spans="1:9" ht="12.75">
      <c r="A49" s="73">
        <v>2</v>
      </c>
      <c r="B49" s="73" t="s">
        <v>54</v>
      </c>
      <c r="C49" s="74">
        <f>BeitragTV!C49</f>
        <v>0</v>
      </c>
      <c r="D49" s="75">
        <f>BeitragTV!D49</f>
        <v>0</v>
      </c>
      <c r="E49" s="73"/>
      <c r="F49" s="77">
        <f>IF(D49="J",C49/1000*3.97,C49/1000*4.41)</f>
        <v>0</v>
      </c>
      <c r="G49" s="77">
        <f>IF(D49="J",C49/1000*3.53,C49/1000*3.92)</f>
        <v>0</v>
      </c>
      <c r="H49" s="77">
        <f>IF(D49="J",C49/1000*3.09,C49/1000*3.43)</f>
        <v>0</v>
      </c>
      <c r="I49" s="62"/>
    </row>
    <row r="50" spans="1:9" ht="12.75">
      <c r="A50" s="73">
        <v>3</v>
      </c>
      <c r="B50" s="73" t="s">
        <v>55</v>
      </c>
      <c r="C50" s="74">
        <f>BeitragTV!C50</f>
        <v>0</v>
      </c>
      <c r="D50" s="75">
        <f>BeitragTV!D50</f>
        <v>0</v>
      </c>
      <c r="E50" s="73"/>
      <c r="F50" s="77">
        <f>IF(D50="J",C50/1000*3.09,C50/1000*3.43)</f>
        <v>0</v>
      </c>
      <c r="G50" s="77">
        <f>IF(D50="J",C50/1000*2.65,C50/1000*2.94)</f>
        <v>0</v>
      </c>
      <c r="H50" s="77">
        <f>IF(D50="J",C50/1000*2.21,C50/1000*2.45)</f>
        <v>0</v>
      </c>
      <c r="I50" s="62"/>
    </row>
    <row r="51" spans="1:9" ht="12.75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12.75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12.75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12.75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>
      <c r="A59" s="62"/>
      <c r="B59" s="62"/>
      <c r="C59" s="62"/>
      <c r="D59" s="62"/>
      <c r="E59" s="62"/>
      <c r="F59" s="62"/>
      <c r="G59" s="62"/>
      <c r="H59" s="62"/>
      <c r="I59" s="62"/>
    </row>
  </sheetData>
  <sheetProtection password="AB09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3" ht="14.25">
      <c r="A3" s="59" t="s">
        <v>56</v>
      </c>
    </row>
    <row r="5" spans="1:2" ht="14.25">
      <c r="A5" s="60" t="s">
        <v>15</v>
      </c>
      <c r="B5" s="60" t="s">
        <v>57</v>
      </c>
    </row>
    <row r="6" spans="1:2" ht="14.25">
      <c r="A6" s="59">
        <v>500</v>
      </c>
      <c r="B6" s="59">
        <v>1</v>
      </c>
    </row>
    <row r="7" spans="1:2" ht="14.25">
      <c r="A7" s="61">
        <v>1000</v>
      </c>
      <c r="B7" s="59">
        <v>0.96</v>
      </c>
    </row>
    <row r="8" spans="1:2" ht="14.25">
      <c r="A8" s="61">
        <v>1500</v>
      </c>
      <c r="B8" s="59">
        <v>0.93</v>
      </c>
    </row>
    <row r="9" spans="1:2" ht="14.25">
      <c r="A9" s="61">
        <v>2000</v>
      </c>
      <c r="B9" s="59">
        <v>0.89</v>
      </c>
    </row>
    <row r="10" spans="1:2" ht="14.25">
      <c r="A10" s="61">
        <v>2500</v>
      </c>
      <c r="B10" s="59">
        <v>0.86</v>
      </c>
    </row>
    <row r="11" spans="1:2" ht="14.25">
      <c r="A11" s="61">
        <v>3000</v>
      </c>
      <c r="B11" s="59">
        <v>0.845</v>
      </c>
    </row>
    <row r="12" spans="1:2" ht="14.25">
      <c r="A12" s="61">
        <v>3500</v>
      </c>
      <c r="B12" s="59">
        <v>0.818</v>
      </c>
    </row>
    <row r="13" spans="1:2" ht="14.25">
      <c r="A13" s="61">
        <v>4000</v>
      </c>
      <c r="B13" s="59">
        <v>0.79</v>
      </c>
    </row>
    <row r="14" spans="1:2" ht="14.25">
      <c r="A14" s="61">
        <v>4500</v>
      </c>
      <c r="B14" s="59">
        <v>0.75</v>
      </c>
    </row>
    <row r="15" spans="1:2" ht="14.25">
      <c r="A15" s="61">
        <v>5000</v>
      </c>
      <c r="B15" s="59">
        <v>0.76</v>
      </c>
    </row>
    <row r="16" ht="14.25">
      <c r="A16" s="61"/>
    </row>
    <row r="17" ht="14.25">
      <c r="A17" s="61"/>
    </row>
    <row r="18" ht="14.25">
      <c r="A18" s="61"/>
    </row>
    <row r="19" ht="14.25">
      <c r="A19" s="61"/>
    </row>
    <row r="20" ht="14.25">
      <c r="A20" s="61"/>
    </row>
    <row r="21" ht="14.25">
      <c r="A21" s="61"/>
    </row>
    <row r="22" ht="14.25">
      <c r="A22" s="61"/>
    </row>
    <row r="23" ht="14.25">
      <c r="A23" s="61"/>
    </row>
    <row r="24" ht="14.25">
      <c r="A24" s="61"/>
    </row>
  </sheetData>
  <sheetProtection password="AB09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JUWE GmbH Unabhängiger Versicherungsmakler</Company>
  <HyperlinkBase>www.juwe-gmbh.de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Maschinenversicherung</dc:title>
  <dc:subject>Maschinenversicherung</dc:subject>
  <dc:creator>JUWE GmbH Unabhängiger Versicherungsmakler</dc:creator>
  <cp:keywords/>
  <dc:description/>
  <cp:lastModifiedBy>JUWE3</cp:lastModifiedBy>
  <cp:lastPrinted>2008-05-21T14:46:28Z</cp:lastPrinted>
  <dcterms:created xsi:type="dcterms:W3CDTF">2008-03-25T14:48:08Z</dcterms:created>
  <dcterms:modified xsi:type="dcterms:W3CDTF">2010-09-21T18:58:27Z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-1300348602</vt:i4>
  </property>
  <property fmtid="{D5CDD505-2E9C-101B-9397-08002B2CF9AE}" pid="3" name="_EmailSubject">
    <vt:lpwstr>neu gemacht bzw. der Homepage angepaßt... geht heute Abend online!!</vt:lpwstr>
  </property>
  <property fmtid="{D5CDD505-2E9C-101B-9397-08002B2CF9AE}" pid="4" name="_AuthorEmail">
    <vt:lpwstr>Alexander.Fischer@arag.de</vt:lpwstr>
  </property>
  <property fmtid="{D5CDD505-2E9C-101B-9397-08002B2CF9AE}" pid="5" name="_AuthorEmailDisplayName">
    <vt:lpwstr>Fischer, Alexander</vt:lpwstr>
  </property>
  <property fmtid="{D5CDD505-2E9C-101B-9397-08002B2CF9AE}" pid="6" name="_ReviewingToolsShownOnce">
    <vt:lpwstr/>
  </property>
</Properties>
</file>